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H\Desktop\"/>
    </mc:Choice>
  </mc:AlternateContent>
  <bookViews>
    <workbookView xWindow="0" yWindow="0" windowWidth="28800" windowHeight="14100" activeTab="3"/>
  </bookViews>
  <sheets>
    <sheet name="Medikamente" sheetId="1" r:id="rId1"/>
    <sheet name="Laufraten (ITS)" sheetId="3" r:id="rId2"/>
    <sheet name="Medikamente TOX" sheetId="4" r:id="rId3"/>
    <sheet name="Procedere (stationär)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2" l="1"/>
  <c r="B20" i="2"/>
  <c r="B19" i="2"/>
  <c r="B18" i="2"/>
  <c r="B17" i="2"/>
  <c r="B16" i="2"/>
  <c r="B15" i="2"/>
  <c r="E6" i="3" l="1"/>
  <c r="E5" i="3"/>
  <c r="E8" i="3"/>
  <c r="E13" i="3"/>
  <c r="E12" i="3"/>
  <c r="E11" i="3"/>
  <c r="E14" i="3"/>
  <c r="D54" i="1"/>
  <c r="F49" i="1"/>
  <c r="E50" i="1"/>
  <c r="D50" i="1"/>
  <c r="D49" i="1"/>
  <c r="F33" i="1"/>
  <c r="D33" i="1"/>
  <c r="D23" i="1"/>
  <c r="F23" i="1"/>
  <c r="D22" i="1"/>
  <c r="F16" i="1"/>
  <c r="F13" i="1"/>
  <c r="F11" i="1"/>
  <c r="F9" i="1"/>
  <c r="D13" i="1"/>
  <c r="D47" i="1" l="1"/>
  <c r="F79" i="1"/>
  <c r="D79" i="1"/>
</calcChain>
</file>

<file path=xl/sharedStrings.xml><?xml version="1.0" encoding="utf-8"?>
<sst xmlns="http://schemas.openxmlformats.org/spreadsheetml/2006/main" count="668" uniqueCount="498">
  <si>
    <t>Wirkstoff</t>
  </si>
  <si>
    <t>Handelsnamen</t>
  </si>
  <si>
    <t>Indikation</t>
  </si>
  <si>
    <t>Dosierung</t>
  </si>
  <si>
    <t>Dolantin</t>
  </si>
  <si>
    <t>Buscopan</t>
  </si>
  <si>
    <t>Morphin</t>
  </si>
  <si>
    <t>Butylscopulamin</t>
  </si>
  <si>
    <t>Amoxicillin</t>
  </si>
  <si>
    <t>Clarhithromycin 500mg 1-0-1 (5-7d)</t>
  </si>
  <si>
    <r>
      <t xml:space="preserve">Pneumonie, ambulant (CAP), </t>
    </r>
    <r>
      <rPr>
        <b/>
        <sz val="10"/>
        <color theme="1"/>
        <rFont val="Calibri"/>
        <family val="2"/>
        <scheme val="minor"/>
      </rPr>
      <t>moderat</t>
    </r>
  </si>
  <si>
    <t>3g i.v. 1-1-1 (5-7 d)</t>
  </si>
  <si>
    <r>
      <t>Pneumonie, ambulant (CAP),</t>
    </r>
    <r>
      <rPr>
        <b/>
        <sz val="10"/>
        <color theme="1"/>
        <rFont val="Calibri"/>
        <family val="2"/>
        <scheme val="minor"/>
      </rPr>
      <t xml:space="preserve"> schwer</t>
    </r>
  </si>
  <si>
    <t>AECOPD</t>
  </si>
  <si>
    <t>Levofloxacin 500mg 1-0-1 (5 d)</t>
  </si>
  <si>
    <t>AECOPD (V.a. Pseudomonas)</t>
  </si>
  <si>
    <t>4,5g i.v. 1-1-1-1 (8 d)</t>
  </si>
  <si>
    <t>Levofloxacin 500mg 1-0-1 (8 d)</t>
  </si>
  <si>
    <r>
      <t>Pneumonie, nosokomial (HAP),</t>
    </r>
    <r>
      <rPr>
        <b/>
        <sz val="10"/>
        <color theme="1"/>
        <rFont val="Calibri"/>
        <family val="2"/>
        <scheme val="minor"/>
      </rPr>
      <t xml:space="preserve"> Risiko I</t>
    </r>
  </si>
  <si>
    <t>3g i.v. 1-1-1 (7-10 d)</t>
  </si>
  <si>
    <t>Levofloxacin 500mg 1-0-1 (7-10d)</t>
  </si>
  <si>
    <r>
      <t>Pneumonie, nosokomial (HAP),</t>
    </r>
    <r>
      <rPr>
        <b/>
        <sz val="10"/>
        <color theme="1"/>
        <rFont val="Calibri"/>
        <family val="2"/>
        <scheme val="minor"/>
      </rPr>
      <t xml:space="preserve"> Risiko II</t>
    </r>
  </si>
  <si>
    <t>4,5g i.v. 1-1-1-1 (10 d)</t>
  </si>
  <si>
    <r>
      <t>Pneumonie, nosokomial (HAP),</t>
    </r>
    <r>
      <rPr>
        <b/>
        <sz val="10"/>
        <color theme="1"/>
        <rFont val="Calibri"/>
        <family val="2"/>
        <scheme val="minor"/>
      </rPr>
      <t xml:space="preserve"> Risiko III</t>
    </r>
  </si>
  <si>
    <t>Levofloxacin</t>
  </si>
  <si>
    <t>Legionellen-Pneumonie</t>
  </si>
  <si>
    <t>0,5g i.v. 1-0-1 (7-10)</t>
  </si>
  <si>
    <t>Peritonitis</t>
  </si>
  <si>
    <t>3g i.v. 1-1-1 (7 d)</t>
  </si>
  <si>
    <t>Ciprofloxacin 400mg i.v. (7 d)</t>
  </si>
  <si>
    <t>4,5g i.v. 1-1-1 (3 d)</t>
  </si>
  <si>
    <t>Divertikulitis</t>
  </si>
  <si>
    <t>3g i.v. 1-1-1</t>
  </si>
  <si>
    <t>4,5g i.v. 1-1-1-1 (7-10) + 5g i.v. 1-1-1 (7-10d)</t>
  </si>
  <si>
    <t>4,5g i.v. 1-1-1-1 (7 d) + 500mg 1-0-1 (3d)</t>
  </si>
  <si>
    <t>Maximaldosis</t>
  </si>
  <si>
    <t>Bemerkung</t>
  </si>
  <si>
    <t>Alternative</t>
  </si>
  <si>
    <t>Ampicillin/Sulbacatam + Clarithromycin</t>
  </si>
  <si>
    <t>Ampicillin/Sulbactam</t>
  </si>
  <si>
    <t>Piperacillin/Tazobactam + Fosfomycin</t>
  </si>
  <si>
    <t>Piperacillin/Tazobactam</t>
  </si>
  <si>
    <t>Piperacillin/Tazobactam + Clarithromycin</t>
  </si>
  <si>
    <t>Cholecystitis</t>
  </si>
  <si>
    <t>kg KG:</t>
  </si>
  <si>
    <t>3g p.o. 1-1-1 (5-7 d)</t>
  </si>
  <si>
    <t>3g i.v. 1-1-1 (5-7 d) + 500mg p.o. 1-0-1 (3 d)</t>
  </si>
  <si>
    <t>Pseudomonas-Pneumonie</t>
  </si>
  <si>
    <t>4,5g i.v. 1-1-1-1 + 5g i.v. 1-1-1 (8-14 d)</t>
  </si>
  <si>
    <t>Meropenem 2g i.v. 1-0-1 + Fosfomycin 5g i.v. 1-1-1 (8-14 d)</t>
  </si>
  <si>
    <t>Soorösophagitis (Candida albicans)</t>
  </si>
  <si>
    <t>Floclonazol</t>
  </si>
  <si>
    <t>Ciprofloxacin 400mg i.v. 1-0-1 +Metronidazol 500mg i.v. 1-1-1 (5d)</t>
  </si>
  <si>
    <t>Ciprofloxacin 400mg i.v. 1-0-1+Metronidazol 500mg i.v. 1-1-1 (3 d)</t>
  </si>
  <si>
    <t>Pankreatitis, infiziert-nekrotisierend</t>
  </si>
  <si>
    <t>schwerer Verlauf: Meropenem 2g i.v. 1-1-1 (10 d)</t>
  </si>
  <si>
    <t>Harnwegsinfekt, unkompliziert</t>
  </si>
  <si>
    <t>Pivmecillinam</t>
  </si>
  <si>
    <t>400mg p.o. 1-0-1 (3d)</t>
  </si>
  <si>
    <t>Nitrofurantoin 100mg p.o. 1-0-1 (5 d)</t>
  </si>
  <si>
    <t>Harnwegsinfekt, kompliziert</t>
  </si>
  <si>
    <t>Harnwegsinfekt, nosokomial</t>
  </si>
  <si>
    <t>Harnwegsinfekt, katheterassoziiert</t>
  </si>
  <si>
    <t>4,5g p.o. 1-1-1 (3-5 d)</t>
  </si>
  <si>
    <t>Ciprofloxacin 400mg i.v. 1-1-1 (3-5 d)</t>
  </si>
  <si>
    <t>Erysipel</t>
  </si>
  <si>
    <t>Penicillin G</t>
  </si>
  <si>
    <t>5 Mio. I.E. 1-1-1-1 (7-14 d)</t>
  </si>
  <si>
    <t>Clindamycin 600mg i.v. 1-1-1 (7-10d)</t>
  </si>
  <si>
    <t>Phlegmone (leichte Form)</t>
  </si>
  <si>
    <t>Clindamycin</t>
  </si>
  <si>
    <t>600mg p.o. 1-1-1 (5-7d)</t>
  </si>
  <si>
    <t>Cefalexin 1g p.o. 1-1-1 (5-7 d)</t>
  </si>
  <si>
    <t>Phlegmone (schwere Form)</t>
  </si>
  <si>
    <t>Flucloxacillin</t>
  </si>
  <si>
    <t>2g i.v. 1-1-1 (7-10 d)</t>
  </si>
  <si>
    <t>Gasbrand (Clostridium perfringens)</t>
  </si>
  <si>
    <t>Penicillin + Clindamycin</t>
  </si>
  <si>
    <t>(5 Mio. I.E. + 600mg) 1-1-1-1 i.v. (7-14d)</t>
  </si>
  <si>
    <t>Ampicillin/Sulbactam + Fosfomycin + Penicillin G</t>
  </si>
  <si>
    <t>(3g 1-1-1 + 5g 1-1-1 + 5 Mio. I.E. 1-1-1-1) i.v. (7-10 d)</t>
  </si>
  <si>
    <t>Meropenem 1g 1-1-1 + Fosfomycin 5g 1-1-1 (7-10 d)</t>
  </si>
  <si>
    <t>Sepsis, ambulant (unklarer Fokus)</t>
  </si>
  <si>
    <t>Sepsis, nosokomial (unklarer Fokus)</t>
  </si>
  <si>
    <t>Piperacillin/Tazobactam + Fosfomycin + Penicillin G</t>
  </si>
  <si>
    <t>(4,5g 1-1-1 + 5g 1-1-1 + 5 Mio. I.E. 1-1-1-1) i.v. (7-10 d)</t>
  </si>
  <si>
    <t>Sepsis, kathetherassoziiert</t>
  </si>
  <si>
    <t>Vancomycin + Piperacillin/Tazobactam</t>
  </si>
  <si>
    <t>1g 1-0-1 i.v. + 4,5g 1-1-1 i.v. (7-10 d)</t>
  </si>
  <si>
    <t>Vancomycin 1g 1-0-1 + Meropenem 1g 1-1-1 (7-10 d)</t>
  </si>
  <si>
    <r>
      <t xml:space="preserve">Pneumonie, ambulant (CAP), </t>
    </r>
    <r>
      <rPr>
        <b/>
        <sz val="10"/>
        <color theme="1"/>
        <rFont val="Calibri"/>
        <family val="2"/>
        <scheme val="minor"/>
      </rPr>
      <t>leicht</t>
    </r>
  </si>
  <si>
    <t>Piperacillin/Tazobactam + Clarithromycin + Fosfomycin</t>
  </si>
  <si>
    <t>Sepsis, pneumogen (ambulant)</t>
  </si>
  <si>
    <t>4,5g i.v. 4x (5-7 d) + 500mg i.v. 2x (3 d) + 5g i.v. 3x (3-5 d)</t>
  </si>
  <si>
    <t>Levofloxacin 500mg i.v. 1-0-1 + Fosfomycin 5g i.v. 1-1-1 (7 d)</t>
  </si>
  <si>
    <t>Sepsis, pneumogen (nosokomial)</t>
  </si>
  <si>
    <t>4,5g i.v. 1-1-1-1 (7-10 d) + 5g i.v. 1-1-1 (7-10 d)</t>
  </si>
  <si>
    <t>Levofloxacin 500mg i.v. 1-0-1 + Fosfomycin 5g i.v. 1-1-1 (7-10 d)</t>
  </si>
  <si>
    <t>Sepsis, urogen</t>
  </si>
  <si>
    <t>Piperazillin/Tazobactam + Fosfomycin</t>
  </si>
  <si>
    <t>4,5g i.v. 1-1-1 + 5g i.v. 1-1-1 (5d)</t>
  </si>
  <si>
    <t>Sepsis, gastrointestinaler Herd</t>
  </si>
  <si>
    <t>4,5g i.v. 1-1-1-1 + 5g i.v. 1-1-1 (5-7 d)</t>
  </si>
  <si>
    <t>Meropenem 2g 1-1-1 (5 d)</t>
  </si>
  <si>
    <t>Loading 200mg p.o. (1 d), 100mg p.o. 1-0-0 (6d)</t>
  </si>
  <si>
    <t>Endokarditis, bakt. (nativ, Klappe &gt;12M)</t>
  </si>
  <si>
    <t>Ampicillin + Flucloxacillin + Gentamycin</t>
  </si>
  <si>
    <t>Endokarditis, bakt. (nach Klappe &lt;12M)</t>
  </si>
  <si>
    <t>Daptomycin + Gentamycin + Rifampicin</t>
  </si>
  <si>
    <t>Meningitis, bakteriell</t>
  </si>
  <si>
    <t>Ceftriaxon + Ampicillin</t>
  </si>
  <si>
    <t>2g i.v. 1-0-1 + 5g i.v. 1-1-1 (*siehe Bemerkung)</t>
  </si>
  <si>
    <t>*N. meningitidis (7-10d) Pneumokokken (10-14d) Gramnegative/Listerien (21d)</t>
  </si>
  <si>
    <t>Meropenem 2g i.v. 1-1-1 (*siehe Bemerkung)</t>
  </si>
  <si>
    <t>Helicobacter pylori (Eradikation)</t>
  </si>
  <si>
    <t>Pantoprazol + Clarithromycin + Amoxicillin</t>
  </si>
  <si>
    <t xml:space="preserve">ital. Schema: Metronidazol 400mg 1-0-1 (statt Amoxicillin) </t>
  </si>
  <si>
    <t>40mg p.o. 1-0-1 + 500mg p.o. 1-0-1 + 1g p.o. 1-0-1 (7-14d)</t>
  </si>
  <si>
    <t>Clostridium difficile-Infektion</t>
  </si>
  <si>
    <t xml:space="preserve">Vancomycin  </t>
  </si>
  <si>
    <t>250mg p.o. 1-1-1-1 (10-12 d)</t>
  </si>
  <si>
    <t>HIV, Postexpositionsprophylaxe</t>
  </si>
  <si>
    <t xml:space="preserve">TDF/FTC + Raltegravir </t>
  </si>
  <si>
    <t>Truvada + Isentress</t>
  </si>
  <si>
    <t>4 Wochen</t>
  </si>
  <si>
    <t>Unacid</t>
  </si>
  <si>
    <t>Darmkolik</t>
  </si>
  <si>
    <t>Schmerzen, stark</t>
  </si>
  <si>
    <t>Schmerzen, mild</t>
  </si>
  <si>
    <t>Ventrikuläre Tachykardie (pulslos)</t>
  </si>
  <si>
    <t>Kammerflimmern</t>
  </si>
  <si>
    <t>Asystolie</t>
  </si>
  <si>
    <t>Pulslose elektrische Aktivität</t>
  </si>
  <si>
    <t>Adrenalin/NaCl + Amiodaron</t>
  </si>
  <si>
    <t>Amiodaron</t>
  </si>
  <si>
    <t>Adrenalin/NaCl</t>
  </si>
  <si>
    <t>nach 3. Schock 1mg als Bolus, dann alle 4 Min 1mg pur</t>
  </si>
  <si>
    <t>nach 3. Schock 300mg als Bolus, dann NaCl-Infusion</t>
  </si>
  <si>
    <t>Amiodaron + NaCl</t>
  </si>
  <si>
    <t>1mg als Bolus, dann alle 4 Min 1mg pur</t>
  </si>
  <si>
    <t>Maligne Hyperthermie</t>
  </si>
  <si>
    <t>Dantrolen</t>
  </si>
  <si>
    <t>Rauchgasvergiftung</t>
  </si>
  <si>
    <t>Sauerstoff (bei Bronchospastik: Salbutamol + Adrenalin)</t>
  </si>
  <si>
    <t>Inhalation: mind 10L/min (ggf. 2,5-5mg + 1mg als Bolus)</t>
  </si>
  <si>
    <t>Herzinfarkt</t>
  </si>
  <si>
    <t xml:space="preserve">ASS + Brilique </t>
  </si>
  <si>
    <t>Lungenarterienembolie (LAE)</t>
  </si>
  <si>
    <t>Heparin (UFH) wenn GFR &lt;30ml/min o. Blutungsrisiko</t>
  </si>
  <si>
    <t>Beinvenenthrombose (TVT)</t>
  </si>
  <si>
    <t>Fondaparinux</t>
  </si>
  <si>
    <t>Arixtra</t>
  </si>
  <si>
    <t>Sinustachykardie (Schmalkomplex)</t>
  </si>
  <si>
    <t>Adenosin</t>
  </si>
  <si>
    <t>6mg (WDH 2x 12mg) als Bolus</t>
  </si>
  <si>
    <t xml:space="preserve">TAA &amp; Vorhofflimmern / -flattern </t>
  </si>
  <si>
    <t>Metoprolol</t>
  </si>
  <si>
    <t>beloc zok</t>
  </si>
  <si>
    <t xml:space="preserve">5mg i.v. &amp; 47,5mg p.o </t>
  </si>
  <si>
    <t>CAVE ! Bronchospastik</t>
  </si>
  <si>
    <t>Breitkomplextachykardie (rhythmisch)</t>
  </si>
  <si>
    <t>300mg als KI, dann 900mg über 24h in NaCl</t>
  </si>
  <si>
    <t>Breitkomplextach. &amp; VHF (arhythmisch)</t>
  </si>
  <si>
    <t>WPW-Syndrom mit VHF (tachykard)</t>
  </si>
  <si>
    <t>Toursade de pointes (polymorphe VT)</t>
  </si>
  <si>
    <r>
      <t>Magnesium</t>
    </r>
    <r>
      <rPr>
        <vertAlign val="superscript"/>
        <sz val="10"/>
        <color theme="1"/>
        <rFont val="Calibri"/>
        <family val="2"/>
        <scheme val="minor"/>
      </rPr>
      <t>2+</t>
    </r>
    <r>
      <rPr>
        <sz val="10"/>
        <color theme="1"/>
        <rFont val="Calibri"/>
        <family val="2"/>
        <scheme val="minor"/>
      </rPr>
      <t xml:space="preserve"> 2g (Ziel-Kalium &gt;4,5 mmol/L)</t>
    </r>
  </si>
  <si>
    <t>Bradykarde HRST</t>
  </si>
  <si>
    <t>Atropin (*siehe Bemerkung)</t>
  </si>
  <si>
    <t>0,5mg i.v. im Bolus</t>
  </si>
  <si>
    <t>*RR sys &lt;90mmHg, Synkope, AP o. STEMI, Herzinsuffizienz</t>
  </si>
  <si>
    <t>Furosemid + Nitrospray + Morphin</t>
  </si>
  <si>
    <t>40-80mg i.v. + 2 Hub s.l. + 2,5mg i.v.</t>
  </si>
  <si>
    <t>Hypertensiver Notfall* + Lungenödem</t>
  </si>
  <si>
    <t>Hypertensiver Notfall* + hyp. Encephalop.</t>
  </si>
  <si>
    <t>Hypertensiver Notfall* + AP/Myocardinf.</t>
  </si>
  <si>
    <t>Hypertensiver Notfall* + Niereninsuff.</t>
  </si>
  <si>
    <t>Uradipil</t>
  </si>
  <si>
    <t>10mg i.v. (Ziel-RR 170/100mg)</t>
  </si>
  <si>
    <t>Nitrospray + Metoprolol</t>
  </si>
  <si>
    <t>2 Hub s.l. + 2,5mg-weise i.v.</t>
  </si>
  <si>
    <t>Uradipil + Furosemid</t>
  </si>
  <si>
    <t>10mg-weise i.v. + 40mg i.v.</t>
  </si>
  <si>
    <t>Hypertensive Krise</t>
  </si>
  <si>
    <t>*RR diastolisch &gt;120mmHg + Organschäden (Th.: diastolische RR-Senkung max. 25% in 6h)</t>
  </si>
  <si>
    <t>*RR diastolisch &gt;120mmHg ohne Organschäden</t>
  </si>
  <si>
    <t>23,75 - 47.5mg p.o.</t>
  </si>
  <si>
    <t>50mg i.v.</t>
  </si>
  <si>
    <t>Ajmalin</t>
  </si>
  <si>
    <t>Allergischer Schock + Hypotension</t>
  </si>
  <si>
    <t>Allergischer Schock + Bronchospasmus</t>
  </si>
  <si>
    <t>Adrenalin + Prednisolon + Clemastin + Ringer</t>
  </si>
  <si>
    <t>Adrenalin + Prednisolon + Clemastin + Salbutamol-Inh.</t>
  </si>
  <si>
    <t>0,5mg i.m. + 250-1000mg i.v. + 4mg ü. 2min + 1000ml</t>
  </si>
  <si>
    <t>0,5mg i.m. + 250-1000mg i.v. + 4mg ü. 2min + 2,5-5mg</t>
  </si>
  <si>
    <t>Gastrointestinale Blutung, obere</t>
  </si>
  <si>
    <t>Pantoprazol + Erythromycin + ggf. EK (Hb &lt;7-8)</t>
  </si>
  <si>
    <t>2x40mg/d + 250mg i.v. + 1 EK für 1 Hb-Punkt</t>
  </si>
  <si>
    <t>Antagonisierung: Dabigatran</t>
  </si>
  <si>
    <t>Idarucizumab</t>
  </si>
  <si>
    <t>Praxbind</t>
  </si>
  <si>
    <t>5mg</t>
  </si>
  <si>
    <t>Antagonisierung: Rivaroxaban, Apixaban</t>
  </si>
  <si>
    <t>Andexanet alfa</t>
  </si>
  <si>
    <t>Status epilepticus</t>
  </si>
  <si>
    <t>Lorazepam</t>
  </si>
  <si>
    <t>Delir (agrressiv o. bek. Psychose)</t>
  </si>
  <si>
    <t>Haldol</t>
  </si>
  <si>
    <t>Haloperidol + Midazolam</t>
  </si>
  <si>
    <t>5mg i.v./i.m. + 2,5-5mg i.v. /i.m.</t>
  </si>
  <si>
    <t>Antagonisierung: Benzodiazepine</t>
  </si>
  <si>
    <t>Flumazenol</t>
  </si>
  <si>
    <t>Anexate</t>
  </si>
  <si>
    <t>0,2mg i.v. (ggf. 0,1mg nachgeben)</t>
  </si>
  <si>
    <t>1mg</t>
  </si>
  <si>
    <t>Antagonisierung: Betablocker</t>
  </si>
  <si>
    <t>Atropin</t>
  </si>
  <si>
    <t>1mg i.v., dann Perfusor 0,5-1mg/h bis 24h</t>
  </si>
  <si>
    <t>Antagonisierung: Digitalis</t>
  </si>
  <si>
    <t>Colestyramin</t>
  </si>
  <si>
    <t>8g p.o.</t>
  </si>
  <si>
    <t>Alkohol-Entzugsdelir</t>
  </si>
  <si>
    <t>Distraneurin</t>
  </si>
  <si>
    <t>Clomethiazol</t>
  </si>
  <si>
    <t>192mg 2-2-2-2</t>
  </si>
  <si>
    <t>Diazepam 10 mg p.o. 6x/d + Haloperidol 3-6x/d</t>
  </si>
  <si>
    <t>Hyperkaliämie (6-6,4mmol/l</t>
  </si>
  <si>
    <t>Glukose 10%-Lösung + Insulin</t>
  </si>
  <si>
    <t>250ml + 10 I.E. über 15 Minuten</t>
  </si>
  <si>
    <t>Hyperkaliämie (&gt;6,5 mmol/l)</t>
  </si>
  <si>
    <t>Glukose 10%-Lösung + Insulin +Salbutamol-Inhalation</t>
  </si>
  <si>
    <t>250ml + 10 I.E. über 15 Minuten + 10-20mg bis 6 Std.</t>
  </si>
  <si>
    <t>Hyperkaliämie (EKG: Breitkomplex &gt;0,12)</t>
  </si>
  <si>
    <t xml:space="preserve">wie Hyperkaliämie + Kalziumchlorid </t>
  </si>
  <si>
    <t>Hypokaliämie &lt;3 mmol/l</t>
  </si>
  <si>
    <t>Kalium(chlorid) + Ringer</t>
  </si>
  <si>
    <t>20mmol + 500ml (über 2h)</t>
  </si>
  <si>
    <t>Nierenkolik (Urolithiasis)</t>
  </si>
  <si>
    <t>Butylscopulamin + Moprhin oder Metamizol</t>
  </si>
  <si>
    <t>20-40mg i.v. + 2,5-5mg i.v. oder 1-2,5g i.v. als KI</t>
  </si>
  <si>
    <t>Koma diabeticum</t>
  </si>
  <si>
    <t>NaCl 0,9%-Lsg +  Kalium (wenn &lt;3,3), dann Insulin</t>
  </si>
  <si>
    <t>Paracetamol-Intoxikation</t>
  </si>
  <si>
    <t>10g</t>
  </si>
  <si>
    <t>Valaciclovir</t>
  </si>
  <si>
    <t>1000mg p.o. 1-1-1</t>
  </si>
  <si>
    <t>Aciclovir 800mg p.o. 1-1-1-1-1</t>
  </si>
  <si>
    <t>Herpes zoster (unkompliziert)</t>
  </si>
  <si>
    <t>Hypotonie</t>
  </si>
  <si>
    <t>Akrinor</t>
  </si>
  <si>
    <t>10mg (1 Ampulle) + 10mg (2ml-weise)</t>
  </si>
  <si>
    <t>Cafedrin + NaCl-Lsg</t>
  </si>
  <si>
    <t>Pethidin-HCl</t>
  </si>
  <si>
    <t>Novalminsulfon</t>
  </si>
  <si>
    <t>Metamizol</t>
  </si>
  <si>
    <t>MSI</t>
  </si>
  <si>
    <t>5-10mg i.v.</t>
  </si>
  <si>
    <t>25-50mg i.v.</t>
  </si>
  <si>
    <t>1g i.v. oder 30 Tropfen p.o.</t>
  </si>
  <si>
    <t>Schmerzen, sehr stark</t>
  </si>
  <si>
    <t>20-40mg i.v.</t>
  </si>
  <si>
    <t>10ml 10%-ig i.v.</t>
  </si>
  <si>
    <t>Cordarex</t>
  </si>
  <si>
    <t>X-Systo, Selexid</t>
  </si>
  <si>
    <t>Valtrex</t>
  </si>
  <si>
    <t>ASS + Ticagrelor + Heparin [UFH] (ggf. Moprhin)</t>
  </si>
  <si>
    <t xml:space="preserve">best. RR-Medikation aufdosieren, sonst Metoprolol </t>
  </si>
  <si>
    <t>Nitrolingual + beloc zok</t>
  </si>
  <si>
    <t>Ebrantil</t>
  </si>
  <si>
    <t>Lasix + Nitrolingual + MSI</t>
  </si>
  <si>
    <t>Ebrantil + Lasix</t>
  </si>
  <si>
    <t>Tavanic</t>
  </si>
  <si>
    <t>Dantamac</t>
  </si>
  <si>
    <t>Rocephin (Cef)</t>
  </si>
  <si>
    <t>Acetylcystein (ACC)</t>
  </si>
  <si>
    <t>Acemuc, Acetyst</t>
  </si>
  <si>
    <t>Styphylex</t>
  </si>
  <si>
    <t>Monuril (Fosfo)</t>
  </si>
  <si>
    <t>Adrenalin</t>
  </si>
  <si>
    <t>Adrenalin + Amiodaron (nach 3. Schock)</t>
  </si>
  <si>
    <t>1mg als Bolus, dann alle 4 Min 1mg pur + 300mg i.v.</t>
  </si>
  <si>
    <t>Metoprolol (CAVE: Bronchospasmus)</t>
  </si>
  <si>
    <t>Dosierung/ml</t>
  </si>
  <si>
    <t>Laufrate</t>
  </si>
  <si>
    <t>Dosisanpassung</t>
  </si>
  <si>
    <t>Medikament</t>
  </si>
  <si>
    <t>Arterenol</t>
  </si>
  <si>
    <t>Dobutamin</t>
  </si>
  <si>
    <t>Glycerolnitrat</t>
  </si>
  <si>
    <t>Clonidin</t>
  </si>
  <si>
    <t>Reproterol</t>
  </si>
  <si>
    <t>Midazolam</t>
  </si>
  <si>
    <t>Propofol 1%</t>
  </si>
  <si>
    <t>Sufentanyl</t>
  </si>
  <si>
    <t>Rocuronium</t>
  </si>
  <si>
    <t>Lasix</t>
  </si>
  <si>
    <t>Insulin</t>
  </si>
  <si>
    <t>Kalium 7,46%</t>
  </si>
  <si>
    <t>Magnesium 10%</t>
  </si>
  <si>
    <t>Hydrocortison</t>
  </si>
  <si>
    <t>Neostigmin</t>
  </si>
  <si>
    <t>Handelsname</t>
  </si>
  <si>
    <t>Noradrenalin</t>
  </si>
  <si>
    <t>Dobutrex</t>
  </si>
  <si>
    <t>Suprarenin</t>
  </si>
  <si>
    <t>Urapidil</t>
  </si>
  <si>
    <t>Nitro</t>
  </si>
  <si>
    <t>Catapresan</t>
  </si>
  <si>
    <t>Aarane</t>
  </si>
  <si>
    <t>Dormicum</t>
  </si>
  <si>
    <t>Diprivan</t>
  </si>
  <si>
    <t>Sufenta</t>
  </si>
  <si>
    <t>Ketanest S</t>
  </si>
  <si>
    <t>Ketamin</t>
  </si>
  <si>
    <t>Esmeron</t>
  </si>
  <si>
    <t>Furosemid</t>
  </si>
  <si>
    <t>Neostig</t>
  </si>
  <si>
    <t>5 mg auf 50 ml</t>
  </si>
  <si>
    <t>500 mg auf 50 ml</t>
  </si>
  <si>
    <t>250 mg auf 50 ml</t>
  </si>
  <si>
    <t>50 mg auf 50 ml</t>
  </si>
  <si>
    <t>3 mg auf 45 ml</t>
  </si>
  <si>
    <t>900 µg auf 45 ml</t>
  </si>
  <si>
    <t>250 mg auf 50ml</t>
  </si>
  <si>
    <t>90 mg auf 45 ml</t>
  </si>
  <si>
    <t>1 mg auf 50 ml</t>
  </si>
  <si>
    <t>50 I.E. auf 50 ml</t>
  </si>
  <si>
    <t>50 ml pur</t>
  </si>
  <si>
    <t>n. Anordnung</t>
  </si>
  <si>
    <t>1200 mg auf 50 ml G5</t>
  </si>
  <si>
    <t>200 mg auf 50 ml</t>
  </si>
  <si>
    <t>100 µg/ml</t>
  </si>
  <si>
    <t>10 mg/ml</t>
  </si>
  <si>
    <t>5 mg/ml</t>
  </si>
  <si>
    <t>1 mg/ml</t>
  </si>
  <si>
    <t>60 µg/ml</t>
  </si>
  <si>
    <t>20 µg/ml</t>
  </si>
  <si>
    <t>2 mg/ml</t>
  </si>
  <si>
    <t>25 mg/ml</t>
  </si>
  <si>
    <t>0,6 mg/ml</t>
  </si>
  <si>
    <t>1 I.E./ml</t>
  </si>
  <si>
    <t>24 mg/ml</t>
  </si>
  <si>
    <t>4 mg/ml</t>
  </si>
  <si>
    <t>2-3mg über 30 min</t>
  </si>
  <si>
    <t>schwere NI / LI</t>
  </si>
  <si>
    <t>&gt; 2ml/h (nach Bilanz)</t>
  </si>
  <si>
    <t>5 - 20 mmol/h</t>
  </si>
  <si>
    <t>2 - 10 ml/h</t>
  </si>
  <si>
    <t>nur mit Benzodiazepin</t>
  </si>
  <si>
    <t>für Intubation</t>
  </si>
  <si>
    <t>Organtoxizität / UAW</t>
  </si>
  <si>
    <t>Acetylsalicylsäure</t>
  </si>
  <si>
    <t>Ibuprofen</t>
  </si>
  <si>
    <t>Coxibe</t>
  </si>
  <si>
    <t>Zolendronsäure</t>
  </si>
  <si>
    <t>Pentamidin</t>
  </si>
  <si>
    <t>Tenofovir</t>
  </si>
  <si>
    <t>Foscarnet</t>
  </si>
  <si>
    <t>Cisplatin</t>
  </si>
  <si>
    <t>Amphotericin B</t>
  </si>
  <si>
    <t>Gentamycin</t>
  </si>
  <si>
    <t>Tobramycin</t>
  </si>
  <si>
    <t>Kontrastmittel</t>
  </si>
  <si>
    <t>Acetamonophen</t>
  </si>
  <si>
    <t>Paracetamol</t>
  </si>
  <si>
    <t>Penicillin</t>
  </si>
  <si>
    <t>Cephalosporine</t>
  </si>
  <si>
    <t>Amitryptilin</t>
  </si>
  <si>
    <t>Fluoxetin</t>
  </si>
  <si>
    <t>Voriconazol, Caspofungin</t>
  </si>
  <si>
    <t>Simvastatin</t>
  </si>
  <si>
    <t>Ezetimib</t>
  </si>
  <si>
    <t>Lithium</t>
  </si>
  <si>
    <t>nephrotoxisch</t>
  </si>
  <si>
    <t>hepatotoxisch</t>
  </si>
  <si>
    <t>QT-Zeit-Verlängerung</t>
  </si>
  <si>
    <t>Acarbose</t>
  </si>
  <si>
    <t>Allopurinol</t>
  </si>
  <si>
    <t>Bupropion</t>
  </si>
  <si>
    <t>Baclofen</t>
  </si>
  <si>
    <t>Isoniazid</t>
  </si>
  <si>
    <t>Ketoconazol</t>
  </si>
  <si>
    <t>Lisinopril</t>
  </si>
  <si>
    <t>Losartan</t>
  </si>
  <si>
    <t>Methotrexat</t>
  </si>
  <si>
    <t>Omeprazol</t>
  </si>
  <si>
    <t>Paroxetin</t>
  </si>
  <si>
    <t>Pyrazinamid</t>
  </si>
  <si>
    <t>Rifampicin</t>
  </si>
  <si>
    <t>Risperidon</t>
  </si>
  <si>
    <t>Sertralin</t>
  </si>
  <si>
    <t>Statine</t>
  </si>
  <si>
    <t>Tetrazykline</t>
  </si>
  <si>
    <t>Trazodone</t>
  </si>
  <si>
    <t>Trovafloxacin</t>
  </si>
  <si>
    <t>Valproat</t>
  </si>
  <si>
    <t>Diclofenac</t>
  </si>
  <si>
    <t>Medikament / Gruppe</t>
  </si>
  <si>
    <t>Amitriptylin</t>
  </si>
  <si>
    <t>Azathioprin</t>
  </si>
  <si>
    <t>Captopril</t>
  </si>
  <si>
    <t>Carbamazepin</t>
  </si>
  <si>
    <t>Cyproheptadine</t>
  </si>
  <si>
    <t>Enalapril</t>
  </si>
  <si>
    <t>Nitrofurantoin</t>
  </si>
  <si>
    <t>Phenobarbital</t>
  </si>
  <si>
    <t>Phenytoin</t>
  </si>
  <si>
    <t>Sulfonamide</t>
  </si>
  <si>
    <t>Verapamil</t>
  </si>
  <si>
    <t>Trimethoprim</t>
  </si>
  <si>
    <t>Chinidin</t>
  </si>
  <si>
    <t>Flecainid</t>
  </si>
  <si>
    <t>Sotalol</t>
  </si>
  <si>
    <t>Domperidon</t>
  </si>
  <si>
    <t>Ondansetron</t>
  </si>
  <si>
    <t>Mizolastin</t>
  </si>
  <si>
    <t>Terfenadin</t>
  </si>
  <si>
    <t>Chinolone</t>
  </si>
  <si>
    <t>Clarithromycin</t>
  </si>
  <si>
    <t>Cotrimoxazol</t>
  </si>
  <si>
    <t>Fluconazol</t>
  </si>
  <si>
    <t>Ketokonazol</t>
  </si>
  <si>
    <t>Chinin</t>
  </si>
  <si>
    <t>Hydrochloroquin</t>
  </si>
  <si>
    <t>Amisulprid</t>
  </si>
  <si>
    <t>Citalopram</t>
  </si>
  <si>
    <t>Escitalopram</t>
  </si>
  <si>
    <t>Haloperidol</t>
  </si>
  <si>
    <t>Fentanyl</t>
  </si>
  <si>
    <t>Methadon</t>
  </si>
  <si>
    <t>Pethidin</t>
  </si>
  <si>
    <t>Casaprid</t>
  </si>
  <si>
    <t>Aspirin</t>
  </si>
  <si>
    <t>Saroten</t>
  </si>
  <si>
    <t>Antiretrovirale Th. (ART)</t>
  </si>
  <si>
    <t>Celebrex, Arcoxia</t>
  </si>
  <si>
    <t>Voltaren</t>
  </si>
  <si>
    <t>MTX</t>
  </si>
  <si>
    <t>Mizollen</t>
  </si>
  <si>
    <t>Omep</t>
  </si>
  <si>
    <t>Risperdal</t>
  </si>
  <si>
    <t>Isoptin</t>
  </si>
  <si>
    <t>Aclasta, Zometa</t>
  </si>
  <si>
    <t>Obstipation</t>
  </si>
  <si>
    <t>Konsile</t>
  </si>
  <si>
    <t>BGA</t>
  </si>
  <si>
    <t>Akute Bronchitis</t>
  </si>
  <si>
    <t>Akute Pankreatitis</t>
  </si>
  <si>
    <t>Nahrungskarenz</t>
  </si>
  <si>
    <t>Akutes Nierenversagen</t>
  </si>
  <si>
    <t>Allergische Reaktion</t>
  </si>
  <si>
    <t>Anämie</t>
  </si>
  <si>
    <t>Arterielle Hypertonie</t>
  </si>
  <si>
    <t>Asthma bronchiale</t>
  </si>
  <si>
    <t>Aszites</t>
  </si>
  <si>
    <t>Choledocholithiasis</t>
  </si>
  <si>
    <t>ERCP</t>
  </si>
  <si>
    <t>Chronische Niereninsuffizienz</t>
  </si>
  <si>
    <t>Colitis ulcerosa</t>
  </si>
  <si>
    <t>COPD</t>
  </si>
  <si>
    <t>Dekompensierte Herzinsuffizienz</t>
  </si>
  <si>
    <t>Diabetisches Koma</t>
  </si>
  <si>
    <t>Eisenmangelanämie</t>
  </si>
  <si>
    <t>Gastroenteritis</t>
  </si>
  <si>
    <t>Isolation</t>
  </si>
  <si>
    <t>Schonkost</t>
  </si>
  <si>
    <t>GI-Blutung</t>
  </si>
  <si>
    <t>Gichtanfall</t>
  </si>
  <si>
    <t>Hämolyse</t>
  </si>
  <si>
    <t>Hepatitis</t>
  </si>
  <si>
    <t>Hypoglykämie</t>
  </si>
  <si>
    <t>Influenza</t>
  </si>
  <si>
    <t>Leberzirrhose</t>
  </si>
  <si>
    <t>Lungenembolie</t>
  </si>
  <si>
    <t>Lungenödem</t>
  </si>
  <si>
    <t>Morbus Crohn</t>
  </si>
  <si>
    <t>Nephrolithiasis</t>
  </si>
  <si>
    <t>Ballaststoffreiche Kost</t>
  </si>
  <si>
    <t>Trinkmenge &gt;2l (CAVE: Herzinsuffizienz)</t>
  </si>
  <si>
    <t>Laxanz (Bifiteral 15ml/d 1-1-1)</t>
  </si>
  <si>
    <t>Prucaloprid (0,5mg 1-0-0 p.o.) CAVE: QT-Zeit</t>
  </si>
  <si>
    <t>Pleuraerguss</t>
  </si>
  <si>
    <t>Pneumonie</t>
  </si>
  <si>
    <t>Refluxösophagitis</t>
  </si>
  <si>
    <t>Sepsis</t>
  </si>
  <si>
    <t>Synkope</t>
  </si>
  <si>
    <t>Tiefe Beinvenenthrombose</t>
  </si>
  <si>
    <t>Ulcus ventriculi / Ulcus duodeni</t>
  </si>
  <si>
    <t>Urämie</t>
  </si>
  <si>
    <t>Anordnungen (stationäre Aufnahme)</t>
  </si>
  <si>
    <t>Monitoring</t>
  </si>
  <si>
    <t>Bilanzierung / Gewichtskontrolle</t>
  </si>
  <si>
    <t>RR-Kontrolle / Langzeit-EKG/ -RR</t>
  </si>
  <si>
    <t>Temperaturkontrolle</t>
  </si>
  <si>
    <t>Mobilisation (Bettruhe, Stationsebene)</t>
  </si>
  <si>
    <t>Kostform (Vollkost, Schonkost, Sondenkost, Diabetiker, Nahrungskarenz)</t>
  </si>
  <si>
    <t>Flüssigkeitsmenge</t>
  </si>
  <si>
    <t>Medikation (Hausmedikation, Akutmedikation, Bedarfsmedikation)</t>
  </si>
  <si>
    <t>Sauerstoff / Inhalation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</si>
</sst>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ck">
        <color theme="2" tint="-0.499984740745262"/>
      </top>
      <bottom style="thick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2" tint="-0.499984740745262"/>
      </top>
      <bottom style="thick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Border="1"/>
    <xf numFmtId="0" fontId="1" fillId="0" borderId="0" xfId="0" applyFont="1"/>
    <xf numFmtId="0" fontId="3" fillId="0" borderId="1" xfId="0" applyFont="1" applyBorder="1"/>
    <xf numFmtId="0" fontId="3" fillId="0" borderId="1" xfId="0" applyFont="1" applyFill="1" applyBorder="1"/>
    <xf numFmtId="0" fontId="3" fillId="2" borderId="2" xfId="0" applyFont="1" applyFill="1" applyBorder="1"/>
    <xf numFmtId="0" fontId="3" fillId="0" borderId="1" xfId="0" applyFont="1" applyFill="1" applyBorder="1" applyAlignment="1">
      <alignment horizontal="right"/>
    </xf>
    <xf numFmtId="0" fontId="4" fillId="0" borderId="0" xfId="0" applyFont="1"/>
    <xf numFmtId="0" fontId="1" fillId="0" borderId="0" xfId="0" applyFont="1" applyFill="1"/>
    <xf numFmtId="0" fontId="6" fillId="0" borderId="0" xfId="0" applyFont="1"/>
    <xf numFmtId="0" fontId="0" fillId="0" borderId="0" xfId="0" applyFont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0" fillId="0" borderId="0" xfId="0" applyAlignment="1">
      <alignment horizontal="left"/>
    </xf>
    <xf numFmtId="0" fontId="0" fillId="0" borderId="4" xfId="0" applyBorder="1"/>
    <xf numFmtId="0" fontId="6" fillId="2" borderId="3" xfId="0" applyFont="1" applyFill="1" applyBorder="1"/>
  </cellXfs>
  <cellStyles count="1">
    <cellStyle name="Standard" xfId="0" builtinId="0"/>
  </cellStyles>
  <dxfs count="4">
    <dxf>
      <font>
        <color theme="0"/>
      </font>
    </dxf>
    <dxf>
      <fill>
        <patternFill>
          <bgColor rgb="FFFFC000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rgb="FFFF3300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workbookViewId="0">
      <pane ySplit="1" topLeftCell="A2" activePane="bottomLeft" state="frozen"/>
      <selection pane="bottomLeft" activeCell="C18" sqref="C18"/>
    </sheetView>
  </sheetViews>
  <sheetFormatPr baseColWidth="10" defaultRowHeight="15" x14ac:dyDescent="0.25"/>
  <cols>
    <col min="1" max="1" width="32.7109375" style="2" customWidth="1"/>
    <col min="2" max="2" width="25.5703125" style="2" customWidth="1"/>
    <col min="3" max="3" width="44.7109375" style="2" customWidth="1"/>
    <col min="4" max="4" width="45.28515625" style="2" customWidth="1"/>
    <col min="5" max="5" width="15" style="2" customWidth="1"/>
    <col min="6" max="6" width="52.85546875" style="2" customWidth="1"/>
    <col min="7" max="7" width="30" style="7" customWidth="1"/>
    <col min="8" max="8" width="11.42578125" style="2"/>
    <col min="9" max="9" width="6.85546875" style="2" customWidth="1"/>
    <col min="10" max="10" width="11.42578125" style="2"/>
  </cols>
  <sheetData>
    <row r="1" spans="1:10" ht="17.25" thickTop="1" thickBot="1" x14ac:dyDescent="0.3">
      <c r="A1" s="3" t="s">
        <v>2</v>
      </c>
      <c r="B1" s="3" t="s">
        <v>1</v>
      </c>
      <c r="C1" s="3" t="s">
        <v>0</v>
      </c>
      <c r="D1" s="3" t="s">
        <v>3</v>
      </c>
      <c r="E1" s="3" t="s">
        <v>35</v>
      </c>
      <c r="F1" s="4" t="s">
        <v>37</v>
      </c>
      <c r="G1" s="4" t="s">
        <v>36</v>
      </c>
      <c r="H1" s="6" t="s">
        <v>44</v>
      </c>
      <c r="I1" s="5"/>
      <c r="J1" s="1"/>
    </row>
    <row r="2" spans="1:10" ht="15.75" thickTop="1" x14ac:dyDescent="0.25">
      <c r="A2" s="2" t="s">
        <v>13</v>
      </c>
      <c r="B2" s="2" t="s">
        <v>125</v>
      </c>
      <c r="C2" s="2" t="s">
        <v>39</v>
      </c>
      <c r="D2" s="2" t="s">
        <v>11</v>
      </c>
      <c r="F2" s="2" t="s">
        <v>14</v>
      </c>
    </row>
    <row r="3" spans="1:10" x14ac:dyDescent="0.25">
      <c r="A3" s="2" t="s">
        <v>15</v>
      </c>
      <c r="C3" s="2" t="s">
        <v>41</v>
      </c>
      <c r="D3" s="2" t="s">
        <v>16</v>
      </c>
      <c r="F3" s="2" t="s">
        <v>17</v>
      </c>
    </row>
    <row r="4" spans="1:10" x14ac:dyDescent="0.25">
      <c r="A4" s="2" t="s">
        <v>220</v>
      </c>
      <c r="B4" s="2" t="s">
        <v>221</v>
      </c>
      <c r="C4" s="2" t="s">
        <v>222</v>
      </c>
      <c r="D4" s="2" t="s">
        <v>223</v>
      </c>
      <c r="F4" s="2" t="s">
        <v>224</v>
      </c>
    </row>
    <row r="5" spans="1:10" x14ac:dyDescent="0.25">
      <c r="A5" s="2" t="s">
        <v>189</v>
      </c>
      <c r="C5" s="2" t="s">
        <v>191</v>
      </c>
      <c r="D5" s="2" t="s">
        <v>193</v>
      </c>
    </row>
    <row r="6" spans="1:10" ht="15" customHeight="1" x14ac:dyDescent="0.25">
      <c r="A6" s="2" t="s">
        <v>188</v>
      </c>
      <c r="C6" s="2" t="s">
        <v>190</v>
      </c>
      <c r="D6" s="2" t="s">
        <v>192</v>
      </c>
    </row>
    <row r="7" spans="1:10" ht="15" customHeight="1" x14ac:dyDescent="0.25">
      <c r="A7" s="2" t="s">
        <v>209</v>
      </c>
      <c r="B7" s="2" t="s">
        <v>211</v>
      </c>
      <c r="C7" s="2" t="s">
        <v>210</v>
      </c>
      <c r="D7" s="2" t="s">
        <v>212</v>
      </c>
      <c r="E7" s="2" t="s">
        <v>213</v>
      </c>
    </row>
    <row r="8" spans="1:10" ht="15" customHeight="1" x14ac:dyDescent="0.25">
      <c r="A8" s="2" t="s">
        <v>214</v>
      </c>
      <c r="C8" s="2" t="s">
        <v>215</v>
      </c>
      <c r="D8" s="2" t="s">
        <v>216</v>
      </c>
    </row>
    <row r="9" spans="1:10" x14ac:dyDescent="0.25">
      <c r="A9" s="2" t="s">
        <v>197</v>
      </c>
      <c r="B9" s="2" t="s">
        <v>199</v>
      </c>
      <c r="C9" s="2" t="s">
        <v>198</v>
      </c>
      <c r="D9" s="2" t="s">
        <v>200</v>
      </c>
      <c r="F9" s="2" t="str">
        <f>"PPSB "&amp;50*I1&amp;" I.E. i.v."</f>
        <v>PPSB 0 I.E. i.v.</v>
      </c>
    </row>
    <row r="10" spans="1:10" x14ac:dyDescent="0.25">
      <c r="A10" s="2" t="s">
        <v>217</v>
      </c>
      <c r="C10" s="2" t="s">
        <v>218</v>
      </c>
      <c r="D10" s="2" t="s">
        <v>219</v>
      </c>
    </row>
    <row r="11" spans="1:10" x14ac:dyDescent="0.25">
      <c r="A11" s="2" t="s">
        <v>201</v>
      </c>
      <c r="C11" s="2" t="s">
        <v>202</v>
      </c>
      <c r="F11" s="2" t="str">
        <f>"PPSB "&amp;50*I1&amp;" I.E. i.v."</f>
        <v>PPSB 0 I.E. i.v.</v>
      </c>
    </row>
    <row r="12" spans="1:10" x14ac:dyDescent="0.25">
      <c r="A12" s="2" t="s">
        <v>131</v>
      </c>
      <c r="C12" s="2" t="s">
        <v>135</v>
      </c>
      <c r="D12" s="2" t="s">
        <v>139</v>
      </c>
    </row>
    <row r="13" spans="1:10" x14ac:dyDescent="0.25">
      <c r="A13" s="2" t="s">
        <v>149</v>
      </c>
      <c r="B13" s="2" t="s">
        <v>151</v>
      </c>
      <c r="C13" s="2" t="s">
        <v>150</v>
      </c>
      <c r="D13" s="2" t="str">
        <f>"wenn GFR &gt;30 ml/min: Fondaparinux "&amp;IF(I1&lt;50,"5mg s.c. 1-0-0",IF(I1&gt;100,"10mg s.c. 1-0-0","7,5mg s.c. 1-0-0"))</f>
        <v>wenn GFR &gt;30 ml/min: Fondaparinux 5mg s.c. 1-0-0</v>
      </c>
      <c r="F13" s="2" t="str">
        <f>"Dalteparin "&amp;I1*100&amp;" I.E. 1-0-1"</f>
        <v>Dalteparin 0 I.E. 1-0-1</v>
      </c>
    </row>
    <row r="14" spans="1:10" x14ac:dyDescent="0.25">
      <c r="A14" s="2" t="s">
        <v>166</v>
      </c>
      <c r="C14" s="2" t="s">
        <v>167</v>
      </c>
      <c r="D14" s="2" t="s">
        <v>168</v>
      </c>
      <c r="G14" s="7" t="s">
        <v>169</v>
      </c>
    </row>
    <row r="15" spans="1:10" x14ac:dyDescent="0.25">
      <c r="A15" s="2" t="s">
        <v>162</v>
      </c>
      <c r="C15" s="2" t="s">
        <v>153</v>
      </c>
      <c r="D15" s="2" t="s">
        <v>154</v>
      </c>
    </row>
    <row r="16" spans="1:10" x14ac:dyDescent="0.25">
      <c r="A16" s="2" t="s">
        <v>160</v>
      </c>
      <c r="B16" s="2" t="s">
        <v>261</v>
      </c>
      <c r="C16" s="2" t="s">
        <v>134</v>
      </c>
      <c r="D16" s="2" t="s">
        <v>161</v>
      </c>
      <c r="F16" s="2" t="str">
        <f>"Ajmalin "&amp;I1*1&amp;" mg langsam i.v."</f>
        <v>Ajmalin 0 mg langsam i.v.</v>
      </c>
    </row>
    <row r="17" spans="1:6" x14ac:dyDescent="0.25">
      <c r="A17" s="2" t="s">
        <v>43</v>
      </c>
      <c r="C17" s="2" t="s">
        <v>41</v>
      </c>
      <c r="D17" s="2" t="s">
        <v>30</v>
      </c>
      <c r="F17" s="2" t="s">
        <v>53</v>
      </c>
    </row>
    <row r="18" spans="1:6" x14ac:dyDescent="0.25">
      <c r="A18" s="2" t="s">
        <v>118</v>
      </c>
      <c r="C18" s="2" t="s">
        <v>119</v>
      </c>
      <c r="D18" s="2" t="s">
        <v>120</v>
      </c>
    </row>
    <row r="19" spans="1:6" x14ac:dyDescent="0.25">
      <c r="A19" s="8" t="s">
        <v>126</v>
      </c>
      <c r="B19" s="8" t="s">
        <v>5</v>
      </c>
      <c r="C19" s="8" t="s">
        <v>7</v>
      </c>
      <c r="D19" s="2" t="s">
        <v>259</v>
      </c>
    </row>
    <row r="20" spans="1:6" x14ac:dyDescent="0.25">
      <c r="A20" s="2" t="s">
        <v>205</v>
      </c>
      <c r="B20" s="2" t="s">
        <v>206</v>
      </c>
      <c r="C20" s="2" t="s">
        <v>207</v>
      </c>
      <c r="D20" s="2" t="s">
        <v>208</v>
      </c>
    </row>
    <row r="21" spans="1:6" x14ac:dyDescent="0.25">
      <c r="A21" s="2" t="s">
        <v>31</v>
      </c>
      <c r="B21" s="2" t="s">
        <v>125</v>
      </c>
      <c r="C21" s="2" t="s">
        <v>39</v>
      </c>
      <c r="D21" s="2" t="s">
        <v>32</v>
      </c>
      <c r="F21" s="2" t="s">
        <v>52</v>
      </c>
    </row>
    <row r="22" spans="1:6" x14ac:dyDescent="0.25">
      <c r="A22" s="2" t="s">
        <v>107</v>
      </c>
      <c r="C22" s="2" t="s">
        <v>108</v>
      </c>
      <c r="D22" s="2" t="str">
        <f>I1*10&amp;" mg i.v. 1-0-0 + "&amp;I1*3&amp;" mg i.v. 0-1-0 + 450mg i.v. 1-0-1"</f>
        <v>0 mg i.v. 1-0-0 + 0 mg i.v. 0-1-0 + 450mg i.v. 1-0-1</v>
      </c>
    </row>
    <row r="23" spans="1:6" x14ac:dyDescent="0.25">
      <c r="A23" s="2" t="s">
        <v>105</v>
      </c>
      <c r="C23" s="2" t="s">
        <v>106</v>
      </c>
      <c r="D23" s="2" t="str">
        <f>"5g i.v. 1-1-1 + 2g i.v. 1-1-1-1-1-1 + "&amp;I1*3&amp;"mg 1-0-0 (6 Wo)"</f>
        <v>5g i.v. 1-1-1 + 2g i.v. 1-1-1-1-1-1 + 0mg 1-0-0 (6 Wo)</v>
      </c>
      <c r="F23" s="2" t="str">
        <f>"Daptomycin "&amp;I1*10&amp;" mg i.v. 1-0-0 + Gentamycin "&amp;I1*3&amp;" mg i.v. 0-1-0 (6 Wo)"</f>
        <v>Daptomycin 0 mg i.v. 1-0-0 + Gentamycin 0 mg i.v. 0-1-0 (6 Wo)</v>
      </c>
    </row>
    <row r="24" spans="1:6" x14ac:dyDescent="0.25">
      <c r="A24" s="2" t="s">
        <v>65</v>
      </c>
      <c r="C24" s="2" t="s">
        <v>66</v>
      </c>
      <c r="D24" s="2" t="s">
        <v>67</v>
      </c>
      <c r="F24" s="2" t="s">
        <v>68</v>
      </c>
    </row>
    <row r="25" spans="1:6" x14ac:dyDescent="0.25">
      <c r="A25" s="2" t="s">
        <v>76</v>
      </c>
      <c r="C25" s="2" t="s">
        <v>77</v>
      </c>
      <c r="D25" s="2" t="s">
        <v>78</v>
      </c>
    </row>
    <row r="26" spans="1:6" x14ac:dyDescent="0.25">
      <c r="A26" s="2" t="s">
        <v>194</v>
      </c>
      <c r="C26" s="2" t="s">
        <v>195</v>
      </c>
      <c r="D26" s="2" t="s">
        <v>196</v>
      </c>
    </row>
    <row r="27" spans="1:6" x14ac:dyDescent="0.25">
      <c r="A27" s="2" t="s">
        <v>62</v>
      </c>
      <c r="C27" s="2" t="s">
        <v>41</v>
      </c>
      <c r="D27" s="2" t="s">
        <v>63</v>
      </c>
      <c r="F27" s="2" t="s">
        <v>64</v>
      </c>
    </row>
    <row r="28" spans="1:6" x14ac:dyDescent="0.25">
      <c r="A28" s="2" t="s">
        <v>60</v>
      </c>
      <c r="C28" s="2" t="s">
        <v>41</v>
      </c>
      <c r="D28" s="2" t="s">
        <v>63</v>
      </c>
      <c r="F28" s="2" t="s">
        <v>64</v>
      </c>
    </row>
    <row r="29" spans="1:6" x14ac:dyDescent="0.25">
      <c r="A29" s="2" t="s">
        <v>61</v>
      </c>
      <c r="C29" s="2" t="s">
        <v>41</v>
      </c>
      <c r="D29" s="2" t="s">
        <v>63</v>
      </c>
      <c r="F29" s="2" t="s">
        <v>64</v>
      </c>
    </row>
    <row r="30" spans="1:6" x14ac:dyDescent="0.25">
      <c r="A30" s="2" t="s">
        <v>56</v>
      </c>
      <c r="B30" s="2" t="s">
        <v>262</v>
      </c>
      <c r="C30" s="2" t="s">
        <v>57</v>
      </c>
      <c r="D30" s="2" t="s">
        <v>58</v>
      </c>
      <c r="F30" s="2" t="s">
        <v>59</v>
      </c>
    </row>
    <row r="31" spans="1:6" x14ac:dyDescent="0.25">
      <c r="A31" s="2" t="s">
        <v>114</v>
      </c>
      <c r="C31" s="2" t="s">
        <v>115</v>
      </c>
      <c r="D31" s="2" t="s">
        <v>117</v>
      </c>
      <c r="F31" s="2" t="s">
        <v>116</v>
      </c>
    </row>
    <row r="32" spans="1:6" x14ac:dyDescent="0.25">
      <c r="A32" s="2" t="s">
        <v>246</v>
      </c>
      <c r="B32" s="2" t="s">
        <v>263</v>
      </c>
      <c r="C32" s="2" t="s">
        <v>243</v>
      </c>
      <c r="D32" s="2" t="s">
        <v>244</v>
      </c>
      <c r="F32" s="2" t="s">
        <v>245</v>
      </c>
    </row>
    <row r="33" spans="1:7" x14ac:dyDescent="0.25">
      <c r="A33" s="2" t="s">
        <v>145</v>
      </c>
      <c r="B33" s="2" t="s">
        <v>146</v>
      </c>
      <c r="C33" s="2" t="s">
        <v>264</v>
      </c>
      <c r="D33" s="2" t="str">
        <f>"150-300mg p.o. + 180mg p.o. + "&amp;I1*70&amp;" I.E. (ggf. 3-5mg i.v.)"</f>
        <v>150-300mg p.o. + 180mg p.o. + 0 I.E. (ggf. 3-5mg i.v.)</v>
      </c>
      <c r="F33" s="2" t="str">
        <f>"bei HIT: Bivalrudin "&amp;I1*0.75&amp;" mg i.v. Bolus"</f>
        <v>bei HIT: Bivalrudin 0 mg i.v. Bolus</v>
      </c>
    </row>
    <row r="34" spans="1:7" x14ac:dyDescent="0.25">
      <c r="A34" s="2" t="s">
        <v>121</v>
      </c>
      <c r="B34" s="2" t="s">
        <v>123</v>
      </c>
      <c r="C34" s="2" t="s">
        <v>122</v>
      </c>
      <c r="D34" s="2" t="s">
        <v>124</v>
      </c>
    </row>
    <row r="35" spans="1:7" x14ac:dyDescent="0.25">
      <c r="A35" s="2" t="s">
        <v>228</v>
      </c>
      <c r="C35" s="2" t="s">
        <v>229</v>
      </c>
      <c r="D35" s="2" t="s">
        <v>230</v>
      </c>
    </row>
    <row r="36" spans="1:7" x14ac:dyDescent="0.25">
      <c r="A36" s="2" t="s">
        <v>225</v>
      </c>
      <c r="C36" s="2" t="s">
        <v>226</v>
      </c>
      <c r="D36" s="2" t="s">
        <v>227</v>
      </c>
    </row>
    <row r="37" spans="1:7" x14ac:dyDescent="0.25">
      <c r="A37" s="2" t="s">
        <v>231</v>
      </c>
      <c r="C37" s="2" t="s">
        <v>232</v>
      </c>
      <c r="D37" s="2" t="s">
        <v>260</v>
      </c>
    </row>
    <row r="38" spans="1:7" x14ac:dyDescent="0.25">
      <c r="A38" s="2" t="s">
        <v>182</v>
      </c>
      <c r="C38" s="2" t="s">
        <v>265</v>
      </c>
      <c r="D38" s="2" t="s">
        <v>185</v>
      </c>
      <c r="G38" s="7" t="s">
        <v>184</v>
      </c>
    </row>
    <row r="39" spans="1:7" x14ac:dyDescent="0.25">
      <c r="A39" s="2" t="s">
        <v>174</v>
      </c>
      <c r="B39" s="2" t="s">
        <v>266</v>
      </c>
      <c r="C39" s="2" t="s">
        <v>178</v>
      </c>
      <c r="D39" s="2" t="s">
        <v>179</v>
      </c>
      <c r="G39" s="7" t="s">
        <v>183</v>
      </c>
    </row>
    <row r="40" spans="1:7" x14ac:dyDescent="0.25">
      <c r="A40" s="2" t="s">
        <v>173</v>
      </c>
      <c r="B40" s="2" t="s">
        <v>267</v>
      </c>
      <c r="C40" s="2" t="s">
        <v>176</v>
      </c>
      <c r="D40" s="2" t="s">
        <v>177</v>
      </c>
      <c r="G40" s="7" t="s">
        <v>183</v>
      </c>
    </row>
    <row r="41" spans="1:7" x14ac:dyDescent="0.25">
      <c r="A41" s="2" t="s">
        <v>172</v>
      </c>
      <c r="B41" s="2" t="s">
        <v>268</v>
      </c>
      <c r="C41" s="2" t="s">
        <v>170</v>
      </c>
      <c r="D41" s="2" t="s">
        <v>171</v>
      </c>
      <c r="G41" s="7" t="s">
        <v>183</v>
      </c>
    </row>
    <row r="42" spans="1:7" x14ac:dyDescent="0.25">
      <c r="A42" s="2" t="s">
        <v>175</v>
      </c>
      <c r="B42" s="2" t="s">
        <v>269</v>
      </c>
      <c r="C42" s="2" t="s">
        <v>180</v>
      </c>
      <c r="D42" s="2" t="s">
        <v>181</v>
      </c>
      <c r="G42" s="7" t="s">
        <v>183</v>
      </c>
    </row>
    <row r="43" spans="1:7" x14ac:dyDescent="0.25">
      <c r="A43" s="2" t="s">
        <v>233</v>
      </c>
      <c r="C43" s="2" t="s">
        <v>234</v>
      </c>
      <c r="D43" s="2" t="s">
        <v>235</v>
      </c>
    </row>
    <row r="44" spans="1:7" x14ac:dyDescent="0.25">
      <c r="A44" s="2" t="s">
        <v>247</v>
      </c>
      <c r="B44" s="2" t="s">
        <v>248</v>
      </c>
      <c r="C44" s="2" t="s">
        <v>250</v>
      </c>
      <c r="D44" s="2" t="s">
        <v>249</v>
      </c>
    </row>
    <row r="45" spans="1:7" x14ac:dyDescent="0.25">
      <c r="A45" s="2" t="s">
        <v>130</v>
      </c>
      <c r="C45" s="2" t="s">
        <v>135</v>
      </c>
      <c r="D45" s="2" t="s">
        <v>136</v>
      </c>
    </row>
    <row r="46" spans="1:7" x14ac:dyDescent="0.25">
      <c r="A46" s="2" t="s">
        <v>130</v>
      </c>
      <c r="B46" s="2" t="s">
        <v>261</v>
      </c>
      <c r="C46" s="2" t="s">
        <v>138</v>
      </c>
      <c r="D46" s="2" t="s">
        <v>137</v>
      </c>
    </row>
    <row r="47" spans="1:7" x14ac:dyDescent="0.25">
      <c r="A47" s="8" t="s">
        <v>239</v>
      </c>
      <c r="B47" s="8"/>
      <c r="C47" s="8" t="s">
        <v>240</v>
      </c>
      <c r="D47" s="2" t="str">
        <f>"1000ml + (20mmol/h) + "&amp;I12*0.1&amp;" I.E. i.v. Bolus "</f>
        <v xml:space="preserve">1000ml + (20mmol/h) + 0 I.E. i.v. Bolus </v>
      </c>
    </row>
    <row r="48" spans="1:7" x14ac:dyDescent="0.25">
      <c r="A48" s="2" t="s">
        <v>25</v>
      </c>
      <c r="B48" s="2" t="s">
        <v>270</v>
      </c>
      <c r="C48" s="2" t="s">
        <v>24</v>
      </c>
      <c r="D48" s="2" t="s">
        <v>26</v>
      </c>
    </row>
    <row r="49" spans="1:7" x14ac:dyDescent="0.25">
      <c r="A49" s="2" t="s">
        <v>147</v>
      </c>
      <c r="C49" s="2" t="s">
        <v>148</v>
      </c>
      <c r="D49" s="2" t="str">
        <f>I1*70&amp;" I.E. i.v., dann 1000 I.E./h Perfusor"</f>
        <v>0 I.E. i.v., dann 1000 I.E./h Perfusor</v>
      </c>
      <c r="F49" s="2" t="str">
        <f>"wenn GFR &gt;30 ml/min: Fondaparinux "&amp;IF(I1&lt;50,"5mg s.c. 1-0-0",IF(I1&gt;100,"10mg s.c. 1-0-0","7,5mg s.c. 1-0-0"))</f>
        <v>wenn GFR &gt;30 ml/min: Fondaparinux 5mg s.c. 1-0-0</v>
      </c>
    </row>
    <row r="50" spans="1:7" x14ac:dyDescent="0.25">
      <c r="A50" s="2" t="s">
        <v>140</v>
      </c>
      <c r="B50" s="2" t="s">
        <v>271</v>
      </c>
      <c r="C50" s="2" t="s">
        <v>141</v>
      </c>
      <c r="D50" s="2" t="str">
        <f>I1*2.5&amp;" mg i.v. alle 5 Min"</f>
        <v>0 mg i.v. alle 5 Min</v>
      </c>
      <c r="E50" s="2" t="str">
        <f>"max "&amp;I1*30&amp;" mg"</f>
        <v>max 0 mg</v>
      </c>
    </row>
    <row r="51" spans="1:7" x14ac:dyDescent="0.25">
      <c r="A51" s="2" t="s">
        <v>109</v>
      </c>
      <c r="B51" s="2" t="s">
        <v>272</v>
      </c>
      <c r="C51" s="2" t="s">
        <v>110</v>
      </c>
      <c r="D51" s="2" t="s">
        <v>111</v>
      </c>
      <c r="F51" s="2" t="s">
        <v>113</v>
      </c>
      <c r="G51" s="7" t="s">
        <v>112</v>
      </c>
    </row>
    <row r="52" spans="1:7" x14ac:dyDescent="0.25">
      <c r="A52" s="8" t="s">
        <v>236</v>
      </c>
      <c r="B52" s="8" t="s">
        <v>5</v>
      </c>
      <c r="C52" s="8" t="s">
        <v>237</v>
      </c>
      <c r="D52" s="2" t="s">
        <v>238</v>
      </c>
    </row>
    <row r="53" spans="1:7" x14ac:dyDescent="0.25">
      <c r="A53" s="2" t="s">
        <v>54</v>
      </c>
      <c r="C53" s="2" t="s">
        <v>41</v>
      </c>
      <c r="D53" s="2" t="s">
        <v>22</v>
      </c>
      <c r="F53" s="2" t="s">
        <v>55</v>
      </c>
    </row>
    <row r="54" spans="1:7" x14ac:dyDescent="0.25">
      <c r="A54" s="2" t="s">
        <v>241</v>
      </c>
      <c r="B54" s="2" t="s">
        <v>274</v>
      </c>
      <c r="C54" s="2" t="s">
        <v>273</v>
      </c>
      <c r="D54" s="2" t="str">
        <f>I1*150&amp;" mg über 15-60min i.v., dann "&amp;I1*50&amp;" mg über 4h"</f>
        <v>0 mg über 15-60min i.v., dann 0 mg über 4h</v>
      </c>
      <c r="E54" s="2" t="s">
        <v>242</v>
      </c>
    </row>
    <row r="55" spans="1:7" x14ac:dyDescent="0.25">
      <c r="A55" s="2" t="s">
        <v>27</v>
      </c>
      <c r="B55" s="2" t="s">
        <v>125</v>
      </c>
      <c r="C55" s="2" t="s">
        <v>39</v>
      </c>
      <c r="D55" s="2" t="s">
        <v>28</v>
      </c>
      <c r="F55" s="2" t="s">
        <v>29</v>
      </c>
    </row>
    <row r="56" spans="1:7" x14ac:dyDescent="0.25">
      <c r="A56" s="2" t="s">
        <v>69</v>
      </c>
      <c r="C56" s="2" t="s">
        <v>70</v>
      </c>
      <c r="D56" s="2" t="s">
        <v>71</v>
      </c>
      <c r="F56" s="2" t="s">
        <v>72</v>
      </c>
    </row>
    <row r="57" spans="1:7" x14ac:dyDescent="0.25">
      <c r="A57" s="2" t="s">
        <v>73</v>
      </c>
      <c r="B57" s="2" t="s">
        <v>275</v>
      </c>
      <c r="C57" s="2" t="s">
        <v>74</v>
      </c>
      <c r="D57" s="2" t="s">
        <v>75</v>
      </c>
      <c r="F57" s="2" t="s">
        <v>68</v>
      </c>
    </row>
    <row r="58" spans="1:7" x14ac:dyDescent="0.25">
      <c r="A58" s="2" t="s">
        <v>90</v>
      </c>
      <c r="C58" s="2" t="s">
        <v>8</v>
      </c>
      <c r="D58" s="2" t="s">
        <v>45</v>
      </c>
      <c r="F58" s="2" t="s">
        <v>9</v>
      </c>
    </row>
    <row r="59" spans="1:7" x14ac:dyDescent="0.25">
      <c r="A59" s="2" t="s">
        <v>10</v>
      </c>
      <c r="B59" s="2" t="s">
        <v>125</v>
      </c>
      <c r="C59" s="2" t="s">
        <v>38</v>
      </c>
      <c r="D59" s="2" t="s">
        <v>46</v>
      </c>
    </row>
    <row r="60" spans="1:7" x14ac:dyDescent="0.25">
      <c r="A60" s="2" t="s">
        <v>12</v>
      </c>
      <c r="C60" s="2" t="s">
        <v>42</v>
      </c>
      <c r="D60" s="2" t="s">
        <v>34</v>
      </c>
    </row>
    <row r="61" spans="1:7" x14ac:dyDescent="0.25">
      <c r="A61" s="2" t="s">
        <v>18</v>
      </c>
      <c r="B61" s="2" t="s">
        <v>125</v>
      </c>
      <c r="C61" s="2" t="s">
        <v>39</v>
      </c>
      <c r="D61" s="2" t="s">
        <v>19</v>
      </c>
      <c r="F61" s="2" t="s">
        <v>20</v>
      </c>
    </row>
    <row r="62" spans="1:7" x14ac:dyDescent="0.25">
      <c r="A62" s="2" t="s">
        <v>21</v>
      </c>
      <c r="C62" s="2" t="s">
        <v>41</v>
      </c>
      <c r="D62" s="2" t="s">
        <v>22</v>
      </c>
      <c r="F62" s="2" t="s">
        <v>20</v>
      </c>
    </row>
    <row r="63" spans="1:7" x14ac:dyDescent="0.25">
      <c r="A63" s="2" t="s">
        <v>23</v>
      </c>
      <c r="B63" s="2" t="s">
        <v>276</v>
      </c>
      <c r="C63" s="2" t="s">
        <v>40</v>
      </c>
      <c r="D63" s="2" t="s">
        <v>33</v>
      </c>
    </row>
    <row r="64" spans="1:7" x14ac:dyDescent="0.25">
      <c r="A64" s="2" t="s">
        <v>47</v>
      </c>
      <c r="B64" s="2" t="s">
        <v>276</v>
      </c>
      <c r="C64" s="2" t="s">
        <v>40</v>
      </c>
      <c r="D64" s="2" t="s">
        <v>48</v>
      </c>
      <c r="F64" s="2" t="s">
        <v>49</v>
      </c>
    </row>
    <row r="65" spans="1:7" x14ac:dyDescent="0.25">
      <c r="A65" s="2" t="s">
        <v>132</v>
      </c>
      <c r="C65" s="2" t="s">
        <v>278</v>
      </c>
      <c r="D65" s="2" t="s">
        <v>279</v>
      </c>
    </row>
    <row r="66" spans="1:7" x14ac:dyDescent="0.25">
      <c r="A66" s="2" t="s">
        <v>142</v>
      </c>
      <c r="C66" s="2" t="s">
        <v>143</v>
      </c>
      <c r="D66" s="2" t="s">
        <v>144</v>
      </c>
    </row>
    <row r="67" spans="1:7" x14ac:dyDescent="0.25">
      <c r="A67" s="8" t="s">
        <v>128</v>
      </c>
      <c r="B67" s="8" t="s">
        <v>252</v>
      </c>
      <c r="C67" s="8" t="s">
        <v>253</v>
      </c>
      <c r="D67" s="2" t="s">
        <v>257</v>
      </c>
    </row>
    <row r="68" spans="1:7" x14ac:dyDescent="0.25">
      <c r="A68" s="8" t="s">
        <v>258</v>
      </c>
      <c r="B68" s="8" t="s">
        <v>4</v>
      </c>
      <c r="C68" s="8" t="s">
        <v>251</v>
      </c>
      <c r="D68" s="2" t="s">
        <v>256</v>
      </c>
    </row>
    <row r="69" spans="1:7" x14ac:dyDescent="0.25">
      <c r="A69" s="8" t="s">
        <v>127</v>
      </c>
      <c r="B69" s="8" t="s">
        <v>254</v>
      </c>
      <c r="C69" s="8" t="s">
        <v>6</v>
      </c>
      <c r="D69" s="2" t="s">
        <v>255</v>
      </c>
    </row>
    <row r="70" spans="1:7" x14ac:dyDescent="0.25">
      <c r="A70" s="2" t="s">
        <v>82</v>
      </c>
      <c r="C70" s="2" t="s">
        <v>79</v>
      </c>
      <c r="D70" s="2" t="s">
        <v>80</v>
      </c>
      <c r="F70" s="2" t="s">
        <v>81</v>
      </c>
    </row>
    <row r="71" spans="1:7" x14ac:dyDescent="0.25">
      <c r="A71" s="2" t="s">
        <v>101</v>
      </c>
      <c r="C71" s="2" t="s">
        <v>99</v>
      </c>
      <c r="D71" s="2" t="s">
        <v>102</v>
      </c>
      <c r="F71" s="2" t="s">
        <v>103</v>
      </c>
    </row>
    <row r="72" spans="1:7" x14ac:dyDescent="0.25">
      <c r="A72" s="2" t="s">
        <v>86</v>
      </c>
      <c r="C72" s="2" t="s">
        <v>87</v>
      </c>
      <c r="D72" s="2" t="s">
        <v>88</v>
      </c>
      <c r="F72" s="2" t="s">
        <v>89</v>
      </c>
    </row>
    <row r="73" spans="1:7" x14ac:dyDescent="0.25">
      <c r="A73" s="2" t="s">
        <v>83</v>
      </c>
      <c r="C73" s="2" t="s">
        <v>84</v>
      </c>
      <c r="D73" s="2" t="s">
        <v>85</v>
      </c>
      <c r="F73" s="2" t="s">
        <v>81</v>
      </c>
    </row>
    <row r="74" spans="1:7" x14ac:dyDescent="0.25">
      <c r="A74" s="2" t="s">
        <v>92</v>
      </c>
      <c r="C74" s="2" t="s">
        <v>91</v>
      </c>
      <c r="D74" s="2" t="s">
        <v>93</v>
      </c>
      <c r="F74" s="2" t="s">
        <v>94</v>
      </c>
    </row>
    <row r="75" spans="1:7" x14ac:dyDescent="0.25">
      <c r="A75" s="2" t="s">
        <v>95</v>
      </c>
      <c r="C75" s="2" t="s">
        <v>40</v>
      </c>
      <c r="D75" s="2" t="s">
        <v>96</v>
      </c>
      <c r="F75" s="2" t="s">
        <v>97</v>
      </c>
    </row>
    <row r="76" spans="1:7" x14ac:dyDescent="0.25">
      <c r="A76" s="2" t="s">
        <v>98</v>
      </c>
      <c r="C76" s="2" t="s">
        <v>99</v>
      </c>
      <c r="D76" s="2" t="s">
        <v>100</v>
      </c>
      <c r="F76" s="2" t="s">
        <v>103</v>
      </c>
    </row>
    <row r="77" spans="1:7" x14ac:dyDescent="0.25">
      <c r="A77" s="2" t="s">
        <v>152</v>
      </c>
      <c r="C77" s="2" t="s">
        <v>153</v>
      </c>
      <c r="D77" s="2" t="s">
        <v>154</v>
      </c>
    </row>
    <row r="78" spans="1:7" x14ac:dyDescent="0.25">
      <c r="A78" s="2" t="s">
        <v>50</v>
      </c>
      <c r="C78" s="2" t="s">
        <v>51</v>
      </c>
      <c r="D78" s="2" t="s">
        <v>104</v>
      </c>
    </row>
    <row r="79" spans="1:7" x14ac:dyDescent="0.25">
      <c r="A79" s="2" t="s">
        <v>203</v>
      </c>
      <c r="C79" s="2" t="s">
        <v>204</v>
      </c>
      <c r="D79" s="2" t="str">
        <f>I8*0.05&amp;" mg i.v."</f>
        <v>0 mg i.v.</v>
      </c>
      <c r="F79" s="2" t="str">
        <f>"Diazepam "&amp;I8*0.15&amp;" mg i.v."</f>
        <v>Diazepam 0 mg i.v.</v>
      </c>
    </row>
    <row r="80" spans="1:7" x14ac:dyDescent="0.25">
      <c r="A80" s="2" t="s">
        <v>155</v>
      </c>
      <c r="B80" s="2" t="s">
        <v>157</v>
      </c>
      <c r="C80" s="2" t="s">
        <v>280</v>
      </c>
      <c r="D80" s="2" t="s">
        <v>158</v>
      </c>
      <c r="G80" s="7" t="s">
        <v>159</v>
      </c>
    </row>
    <row r="81" spans="1:4" ht="15.75" x14ac:dyDescent="0.25">
      <c r="A81" s="2" t="s">
        <v>164</v>
      </c>
      <c r="C81" s="2" t="s">
        <v>165</v>
      </c>
    </row>
    <row r="82" spans="1:4" x14ac:dyDescent="0.25">
      <c r="A82" s="2" t="s">
        <v>129</v>
      </c>
      <c r="C82" s="2" t="s">
        <v>133</v>
      </c>
      <c r="D82" s="2" t="s">
        <v>136</v>
      </c>
    </row>
    <row r="83" spans="1:4" x14ac:dyDescent="0.25">
      <c r="A83" s="2" t="s">
        <v>129</v>
      </c>
      <c r="D83" s="2" t="s">
        <v>137</v>
      </c>
    </row>
    <row r="84" spans="1:4" x14ac:dyDescent="0.25">
      <c r="A84" s="2" t="s">
        <v>163</v>
      </c>
      <c r="C84" s="2" t="s">
        <v>187</v>
      </c>
      <c r="D84" s="2" t="s">
        <v>186</v>
      </c>
    </row>
  </sheetData>
  <sortState ref="A2:H85">
    <sortCondition ref="A1"/>
  </sortState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E21" sqref="E21"/>
    </sheetView>
  </sheetViews>
  <sheetFormatPr baseColWidth="10" defaultRowHeight="15" x14ac:dyDescent="0.25"/>
  <cols>
    <col min="1" max="6" width="20.7109375" customWidth="1"/>
    <col min="7" max="8" width="7.7109375" customWidth="1"/>
  </cols>
  <sheetData>
    <row r="1" spans="1:9" ht="17.25" thickTop="1" thickBot="1" x14ac:dyDescent="0.3">
      <c r="A1" s="3" t="s">
        <v>284</v>
      </c>
      <c r="B1" s="3" t="s">
        <v>300</v>
      </c>
      <c r="C1" s="3" t="s">
        <v>3</v>
      </c>
      <c r="D1" s="3" t="s">
        <v>281</v>
      </c>
      <c r="E1" s="3" t="s">
        <v>282</v>
      </c>
      <c r="F1" s="3" t="s">
        <v>283</v>
      </c>
      <c r="G1" s="6" t="s">
        <v>44</v>
      </c>
      <c r="H1" s="5"/>
      <c r="I1" s="1"/>
    </row>
    <row r="2" spans="1:9" ht="15.75" thickTop="1" x14ac:dyDescent="0.25">
      <c r="A2" t="s">
        <v>301</v>
      </c>
      <c r="B2" s="9" t="s">
        <v>285</v>
      </c>
      <c r="C2" t="s">
        <v>316</v>
      </c>
      <c r="D2" t="s">
        <v>330</v>
      </c>
    </row>
    <row r="3" spans="1:9" x14ac:dyDescent="0.25">
      <c r="A3" s="9" t="s">
        <v>286</v>
      </c>
      <c r="B3" t="s">
        <v>302</v>
      </c>
      <c r="C3" t="s">
        <v>317</v>
      </c>
      <c r="D3" t="s">
        <v>331</v>
      </c>
    </row>
    <row r="4" spans="1:9" x14ac:dyDescent="0.25">
      <c r="A4" s="9" t="s">
        <v>277</v>
      </c>
      <c r="B4" t="s">
        <v>303</v>
      </c>
      <c r="C4" t="s">
        <v>316</v>
      </c>
      <c r="D4" t="s">
        <v>330</v>
      </c>
    </row>
    <row r="5" spans="1:9" x14ac:dyDescent="0.25">
      <c r="A5" s="9" t="s">
        <v>304</v>
      </c>
      <c r="B5" t="s">
        <v>267</v>
      </c>
      <c r="C5" t="s">
        <v>318</v>
      </c>
      <c r="D5" t="s">
        <v>332</v>
      </c>
      <c r="E5" t="str">
        <f>0.025*H1&amp;" ml/min"</f>
        <v>0 ml/min</v>
      </c>
      <c r="F5" t="s">
        <v>343</v>
      </c>
    </row>
    <row r="6" spans="1:9" x14ac:dyDescent="0.25">
      <c r="A6" s="9" t="s">
        <v>287</v>
      </c>
      <c r="B6" t="s">
        <v>305</v>
      </c>
      <c r="C6" t="s">
        <v>319</v>
      </c>
      <c r="D6" t="s">
        <v>333</v>
      </c>
      <c r="E6" t="str">
        <f>H1*0.007&amp;" - "&amp;H1*0.014&amp;" ml/h"</f>
        <v>0 - 0 ml/h</v>
      </c>
      <c r="F6" t="s">
        <v>343</v>
      </c>
    </row>
    <row r="7" spans="1:9" x14ac:dyDescent="0.25">
      <c r="A7" t="s">
        <v>156</v>
      </c>
      <c r="B7" s="9" t="s">
        <v>157</v>
      </c>
      <c r="C7" t="s">
        <v>319</v>
      </c>
      <c r="D7" t="s">
        <v>333</v>
      </c>
    </row>
    <row r="8" spans="1:9" x14ac:dyDescent="0.25">
      <c r="A8" s="9" t="s">
        <v>288</v>
      </c>
      <c r="B8" t="s">
        <v>306</v>
      </c>
      <c r="C8" t="s">
        <v>320</v>
      </c>
      <c r="D8" t="s">
        <v>334</v>
      </c>
      <c r="E8" t="str">
        <f>$H$1*0.013&amp;" - "&amp;$H$1*0.04&amp;" ml/h"</f>
        <v>0 - 0 ml/h</v>
      </c>
    </row>
    <row r="9" spans="1:9" x14ac:dyDescent="0.25">
      <c r="A9" s="9" t="s">
        <v>289</v>
      </c>
      <c r="B9" t="s">
        <v>307</v>
      </c>
      <c r="C9" t="s">
        <v>321</v>
      </c>
      <c r="D9" t="s">
        <v>335</v>
      </c>
      <c r="E9" t="s">
        <v>346</v>
      </c>
    </row>
    <row r="10" spans="1:9" x14ac:dyDescent="0.25">
      <c r="A10" s="9" t="s">
        <v>286</v>
      </c>
      <c r="B10" t="s">
        <v>302</v>
      </c>
      <c r="C10" t="s">
        <v>322</v>
      </c>
      <c r="D10" t="s">
        <v>332</v>
      </c>
    </row>
    <row r="11" spans="1:9" x14ac:dyDescent="0.25">
      <c r="A11" t="s">
        <v>290</v>
      </c>
      <c r="B11" s="9" t="s">
        <v>308</v>
      </c>
      <c r="C11" t="s">
        <v>323</v>
      </c>
      <c r="D11" t="s">
        <v>336</v>
      </c>
      <c r="E11" t="str">
        <f>$H$1*0.03&amp;" - "&amp;$H$1*0.3&amp;" ml/h"</f>
        <v>0 - 0 ml/h</v>
      </c>
    </row>
    <row r="12" spans="1:9" x14ac:dyDescent="0.25">
      <c r="A12" s="9" t="s">
        <v>291</v>
      </c>
      <c r="B12" t="s">
        <v>309</v>
      </c>
      <c r="D12" t="s">
        <v>331</v>
      </c>
      <c r="E12" t="str">
        <f>$H$1*0.05&amp;" - "&amp;$H$1*0.4&amp;" ml/h"</f>
        <v>0 - 0 ml/h</v>
      </c>
    </row>
    <row r="13" spans="1:9" x14ac:dyDescent="0.25">
      <c r="A13" s="10" t="s">
        <v>292</v>
      </c>
      <c r="B13" s="9" t="s">
        <v>310</v>
      </c>
      <c r="C13" t="s">
        <v>324</v>
      </c>
      <c r="D13" t="s">
        <v>335</v>
      </c>
      <c r="E13" t="str">
        <f>$H$1*0.006&amp;" - "&amp;$H$1*0.06&amp;" ml/h"</f>
        <v>0 - 0 ml/h</v>
      </c>
    </row>
    <row r="14" spans="1:9" x14ac:dyDescent="0.25">
      <c r="A14" t="s">
        <v>312</v>
      </c>
      <c r="B14" s="9" t="s">
        <v>311</v>
      </c>
      <c r="C14" t="s">
        <v>347</v>
      </c>
      <c r="D14" t="s">
        <v>337</v>
      </c>
      <c r="E14" t="str">
        <f>$H$1*0.5&amp;" - "&amp;$H$1*3&amp;" mg/h"</f>
        <v>0 - 0 mg/h</v>
      </c>
    </row>
    <row r="15" spans="1:9" x14ac:dyDescent="0.25">
      <c r="A15" s="9" t="s">
        <v>293</v>
      </c>
      <c r="B15" t="s">
        <v>313</v>
      </c>
      <c r="C15" t="s">
        <v>348</v>
      </c>
      <c r="D15" t="s">
        <v>338</v>
      </c>
    </row>
    <row r="16" spans="1:9" x14ac:dyDescent="0.25">
      <c r="A16" t="s">
        <v>314</v>
      </c>
      <c r="B16" s="9" t="s">
        <v>294</v>
      </c>
      <c r="C16" t="s">
        <v>318</v>
      </c>
      <c r="D16" t="s">
        <v>332</v>
      </c>
      <c r="E16" t="s">
        <v>344</v>
      </c>
    </row>
    <row r="17" spans="1:5" x14ac:dyDescent="0.25">
      <c r="A17" s="9" t="s">
        <v>295</v>
      </c>
      <c r="C17" t="s">
        <v>325</v>
      </c>
      <c r="D17" t="s">
        <v>339</v>
      </c>
    </row>
    <row r="18" spans="1:5" x14ac:dyDescent="0.25">
      <c r="A18" s="9" t="s">
        <v>296</v>
      </c>
      <c r="C18" t="s">
        <v>326</v>
      </c>
      <c r="E18" t="s">
        <v>345</v>
      </c>
    </row>
    <row r="19" spans="1:5" x14ac:dyDescent="0.25">
      <c r="A19" s="9" t="s">
        <v>297</v>
      </c>
      <c r="C19" t="s">
        <v>327</v>
      </c>
    </row>
    <row r="20" spans="1:5" x14ac:dyDescent="0.25">
      <c r="A20" s="9" t="s">
        <v>134</v>
      </c>
      <c r="B20" t="s">
        <v>261</v>
      </c>
      <c r="C20" t="s">
        <v>328</v>
      </c>
      <c r="D20" t="s">
        <v>340</v>
      </c>
    </row>
    <row r="21" spans="1:5" x14ac:dyDescent="0.25">
      <c r="A21" s="9" t="s">
        <v>298</v>
      </c>
      <c r="C21" t="s">
        <v>329</v>
      </c>
      <c r="D21" t="s">
        <v>341</v>
      </c>
    </row>
    <row r="22" spans="1:5" x14ac:dyDescent="0.25">
      <c r="A22" s="9" t="s">
        <v>6</v>
      </c>
      <c r="B22" t="s">
        <v>254</v>
      </c>
      <c r="C22" t="s">
        <v>319</v>
      </c>
      <c r="D22" t="s">
        <v>333</v>
      </c>
    </row>
    <row r="23" spans="1:5" x14ac:dyDescent="0.25">
      <c r="A23" s="9" t="s">
        <v>299</v>
      </c>
      <c r="B23" t="s">
        <v>315</v>
      </c>
      <c r="C23" t="s">
        <v>342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workbookViewId="0"/>
  </sheetViews>
  <sheetFormatPr baseColWidth="10" defaultRowHeight="15" x14ac:dyDescent="0.25"/>
  <cols>
    <col min="1" max="4" width="25.7109375" customWidth="1"/>
  </cols>
  <sheetData>
    <row r="1" spans="1:9" ht="17.25" thickTop="1" thickBot="1" x14ac:dyDescent="0.3">
      <c r="A1" s="3" t="s">
        <v>396</v>
      </c>
      <c r="B1" s="3" t="s">
        <v>300</v>
      </c>
      <c r="C1" s="3" t="s">
        <v>349</v>
      </c>
      <c r="D1" s="3" t="s">
        <v>37</v>
      </c>
      <c r="E1" s="3"/>
      <c r="F1" s="3"/>
      <c r="G1" s="11"/>
      <c r="H1" s="12"/>
      <c r="I1" s="1"/>
    </row>
    <row r="2" spans="1:9" ht="15.75" thickTop="1" x14ac:dyDescent="0.25">
      <c r="A2" t="s">
        <v>375</v>
      </c>
      <c r="C2" t="s">
        <v>373</v>
      </c>
    </row>
    <row r="3" spans="1:9" x14ac:dyDescent="0.25">
      <c r="A3" t="s">
        <v>362</v>
      </c>
      <c r="B3" t="s">
        <v>363</v>
      </c>
      <c r="C3" t="s">
        <v>372</v>
      </c>
      <c r="D3" t="s">
        <v>253</v>
      </c>
    </row>
    <row r="4" spans="1:9" x14ac:dyDescent="0.25">
      <c r="A4" t="s">
        <v>350</v>
      </c>
      <c r="B4" t="s">
        <v>431</v>
      </c>
      <c r="C4" t="s">
        <v>372</v>
      </c>
      <c r="D4" t="s">
        <v>253</v>
      </c>
    </row>
    <row r="5" spans="1:9" x14ac:dyDescent="0.25">
      <c r="A5" t="s">
        <v>350</v>
      </c>
      <c r="B5" t="s">
        <v>431</v>
      </c>
      <c r="C5" t="s">
        <v>373</v>
      </c>
    </row>
    <row r="6" spans="1:9" x14ac:dyDescent="0.25">
      <c r="A6" t="s">
        <v>376</v>
      </c>
      <c r="C6" t="s">
        <v>373</v>
      </c>
    </row>
    <row r="7" spans="1:9" x14ac:dyDescent="0.25">
      <c r="A7" t="s">
        <v>134</v>
      </c>
      <c r="B7" t="s">
        <v>261</v>
      </c>
      <c r="C7" t="s">
        <v>373</v>
      </c>
    </row>
    <row r="8" spans="1:9" x14ac:dyDescent="0.25">
      <c r="A8" t="s">
        <v>134</v>
      </c>
      <c r="B8" t="s">
        <v>261</v>
      </c>
      <c r="C8" t="s">
        <v>374</v>
      </c>
    </row>
    <row r="9" spans="1:9" x14ac:dyDescent="0.25">
      <c r="A9" t="s">
        <v>423</v>
      </c>
      <c r="C9" t="s">
        <v>374</v>
      </c>
    </row>
    <row r="10" spans="1:9" x14ac:dyDescent="0.25">
      <c r="A10" t="s">
        <v>397</v>
      </c>
      <c r="B10" t="s">
        <v>432</v>
      </c>
      <c r="C10" t="s">
        <v>373</v>
      </c>
    </row>
    <row r="11" spans="1:9" x14ac:dyDescent="0.25">
      <c r="A11" t="s">
        <v>366</v>
      </c>
      <c r="B11" t="s">
        <v>432</v>
      </c>
      <c r="C11" t="s">
        <v>374</v>
      </c>
    </row>
    <row r="12" spans="1:9" x14ac:dyDescent="0.25">
      <c r="A12" t="s">
        <v>358</v>
      </c>
      <c r="C12" t="s">
        <v>372</v>
      </c>
      <c r="D12" t="s">
        <v>368</v>
      </c>
    </row>
    <row r="13" spans="1:9" x14ac:dyDescent="0.25">
      <c r="A13" t="s">
        <v>433</v>
      </c>
      <c r="C13" t="s">
        <v>373</v>
      </c>
    </row>
    <row r="14" spans="1:9" x14ac:dyDescent="0.25">
      <c r="A14" t="s">
        <v>398</v>
      </c>
      <c r="C14" t="s">
        <v>373</v>
      </c>
    </row>
    <row r="15" spans="1:9" x14ac:dyDescent="0.25">
      <c r="A15" t="s">
        <v>378</v>
      </c>
      <c r="C15" t="s">
        <v>373</v>
      </c>
    </row>
    <row r="16" spans="1:9" x14ac:dyDescent="0.25">
      <c r="A16" t="s">
        <v>377</v>
      </c>
      <c r="C16" t="s">
        <v>373</v>
      </c>
    </row>
    <row r="17" spans="1:4" x14ac:dyDescent="0.25">
      <c r="A17" t="s">
        <v>399</v>
      </c>
      <c r="C17" t="s">
        <v>373</v>
      </c>
    </row>
    <row r="18" spans="1:4" x14ac:dyDescent="0.25">
      <c r="A18" t="s">
        <v>400</v>
      </c>
      <c r="C18" t="s">
        <v>373</v>
      </c>
    </row>
    <row r="19" spans="1:4" x14ac:dyDescent="0.25">
      <c r="A19" t="s">
        <v>430</v>
      </c>
      <c r="C19" t="s">
        <v>374</v>
      </c>
    </row>
    <row r="20" spans="1:4" x14ac:dyDescent="0.25">
      <c r="A20" t="s">
        <v>365</v>
      </c>
      <c r="C20" t="s">
        <v>372</v>
      </c>
    </row>
    <row r="21" spans="1:4" x14ac:dyDescent="0.25">
      <c r="A21" t="s">
        <v>409</v>
      </c>
      <c r="C21" t="s">
        <v>374</v>
      </c>
    </row>
    <row r="22" spans="1:4" x14ac:dyDescent="0.25">
      <c r="A22" t="s">
        <v>421</v>
      </c>
      <c r="C22" t="s">
        <v>374</v>
      </c>
    </row>
    <row r="23" spans="1:4" x14ac:dyDescent="0.25">
      <c r="A23" t="s">
        <v>416</v>
      </c>
      <c r="C23" t="s">
        <v>374</v>
      </c>
    </row>
    <row r="24" spans="1:4" x14ac:dyDescent="0.25">
      <c r="A24" t="s">
        <v>357</v>
      </c>
      <c r="C24" t="s">
        <v>372</v>
      </c>
    </row>
    <row r="25" spans="1:4" x14ac:dyDescent="0.25">
      <c r="A25" t="s">
        <v>424</v>
      </c>
      <c r="C25" t="s">
        <v>374</v>
      </c>
    </row>
    <row r="26" spans="1:4" x14ac:dyDescent="0.25">
      <c r="A26" t="s">
        <v>417</v>
      </c>
      <c r="C26" t="s">
        <v>374</v>
      </c>
    </row>
    <row r="27" spans="1:4" x14ac:dyDescent="0.25">
      <c r="A27" t="s">
        <v>70</v>
      </c>
      <c r="C27" t="s">
        <v>373</v>
      </c>
    </row>
    <row r="28" spans="1:4" x14ac:dyDescent="0.25">
      <c r="A28" t="s">
        <v>418</v>
      </c>
      <c r="C28" t="s">
        <v>374</v>
      </c>
    </row>
    <row r="29" spans="1:4" x14ac:dyDescent="0.25">
      <c r="A29" t="s">
        <v>352</v>
      </c>
      <c r="B29" t="s">
        <v>434</v>
      </c>
      <c r="C29" t="s">
        <v>372</v>
      </c>
      <c r="D29" t="s">
        <v>253</v>
      </c>
    </row>
    <row r="30" spans="1:4" x14ac:dyDescent="0.25">
      <c r="A30" t="s">
        <v>401</v>
      </c>
      <c r="C30" t="s">
        <v>373</v>
      </c>
    </row>
    <row r="31" spans="1:4" x14ac:dyDescent="0.25">
      <c r="A31" t="s">
        <v>395</v>
      </c>
      <c r="B31" t="s">
        <v>435</v>
      </c>
      <c r="C31" t="s">
        <v>373</v>
      </c>
    </row>
    <row r="32" spans="1:4" x14ac:dyDescent="0.25">
      <c r="A32" t="s">
        <v>412</v>
      </c>
      <c r="C32" t="s">
        <v>374</v>
      </c>
    </row>
    <row r="33" spans="1:4" x14ac:dyDescent="0.25">
      <c r="A33" t="s">
        <v>402</v>
      </c>
      <c r="C33" t="s">
        <v>373</v>
      </c>
    </row>
    <row r="34" spans="1:4" x14ac:dyDescent="0.25">
      <c r="A34" t="s">
        <v>425</v>
      </c>
      <c r="C34" t="s">
        <v>374</v>
      </c>
    </row>
    <row r="35" spans="1:4" x14ac:dyDescent="0.25">
      <c r="A35" t="s">
        <v>427</v>
      </c>
      <c r="C35" t="s">
        <v>374</v>
      </c>
    </row>
    <row r="36" spans="1:4" x14ac:dyDescent="0.25">
      <c r="A36" t="s">
        <v>410</v>
      </c>
      <c r="C36" t="s">
        <v>374</v>
      </c>
    </row>
    <row r="37" spans="1:4" x14ac:dyDescent="0.25">
      <c r="A37" t="s">
        <v>419</v>
      </c>
      <c r="C37" t="s">
        <v>374</v>
      </c>
    </row>
    <row r="38" spans="1:4" x14ac:dyDescent="0.25">
      <c r="A38" t="s">
        <v>367</v>
      </c>
      <c r="C38" t="s">
        <v>373</v>
      </c>
    </row>
    <row r="39" spans="1:4" x14ac:dyDescent="0.25">
      <c r="A39" t="s">
        <v>356</v>
      </c>
      <c r="C39" t="s">
        <v>372</v>
      </c>
    </row>
    <row r="40" spans="1:4" x14ac:dyDescent="0.25">
      <c r="A40" t="s">
        <v>359</v>
      </c>
      <c r="C40" t="s">
        <v>372</v>
      </c>
    </row>
    <row r="41" spans="1:4" x14ac:dyDescent="0.25">
      <c r="A41" t="s">
        <v>426</v>
      </c>
      <c r="B41" t="s">
        <v>206</v>
      </c>
      <c r="C41" t="s">
        <v>374</v>
      </c>
    </row>
    <row r="42" spans="1:4" x14ac:dyDescent="0.25">
      <c r="A42" t="s">
        <v>422</v>
      </c>
      <c r="C42" t="s">
        <v>374</v>
      </c>
    </row>
    <row r="43" spans="1:4" x14ac:dyDescent="0.25">
      <c r="A43" t="s">
        <v>351</v>
      </c>
      <c r="C43" t="s">
        <v>372</v>
      </c>
      <c r="D43" t="s">
        <v>253</v>
      </c>
    </row>
    <row r="44" spans="1:4" x14ac:dyDescent="0.25">
      <c r="A44" t="s">
        <v>351</v>
      </c>
      <c r="C44" t="s">
        <v>373</v>
      </c>
    </row>
    <row r="45" spans="1:4" x14ac:dyDescent="0.25">
      <c r="A45" t="s">
        <v>379</v>
      </c>
      <c r="C45" t="s">
        <v>373</v>
      </c>
    </row>
    <row r="46" spans="1:4" x14ac:dyDescent="0.25">
      <c r="A46" t="s">
        <v>380</v>
      </c>
      <c r="C46" t="s">
        <v>373</v>
      </c>
    </row>
    <row r="47" spans="1:4" x14ac:dyDescent="0.25">
      <c r="A47" t="s">
        <v>420</v>
      </c>
      <c r="C47" t="s">
        <v>374</v>
      </c>
    </row>
    <row r="48" spans="1:4" x14ac:dyDescent="0.25">
      <c r="A48" t="s">
        <v>361</v>
      </c>
      <c r="C48" t="s">
        <v>372</v>
      </c>
    </row>
    <row r="49" spans="1:3" x14ac:dyDescent="0.25">
      <c r="A49" t="s">
        <v>381</v>
      </c>
      <c r="C49" t="s">
        <v>373</v>
      </c>
    </row>
    <row r="50" spans="1:3" x14ac:dyDescent="0.25">
      <c r="A50" t="s">
        <v>371</v>
      </c>
      <c r="C50" t="s">
        <v>372</v>
      </c>
    </row>
    <row r="51" spans="1:3" x14ac:dyDescent="0.25">
      <c r="A51" t="s">
        <v>371</v>
      </c>
      <c r="C51" t="s">
        <v>374</v>
      </c>
    </row>
    <row r="52" spans="1:3" x14ac:dyDescent="0.25">
      <c r="A52" t="s">
        <v>382</v>
      </c>
      <c r="C52" t="s">
        <v>373</v>
      </c>
    </row>
    <row r="53" spans="1:3" x14ac:dyDescent="0.25">
      <c r="A53" t="s">
        <v>428</v>
      </c>
      <c r="C53" t="s">
        <v>374</v>
      </c>
    </row>
    <row r="54" spans="1:3" x14ac:dyDescent="0.25">
      <c r="A54" t="s">
        <v>383</v>
      </c>
      <c r="B54" t="s">
        <v>436</v>
      </c>
      <c r="C54" t="s">
        <v>373</v>
      </c>
    </row>
    <row r="55" spans="1:3" x14ac:dyDescent="0.25">
      <c r="A55" t="s">
        <v>414</v>
      </c>
      <c r="B55" t="s">
        <v>437</v>
      </c>
      <c r="C55" t="s">
        <v>374</v>
      </c>
    </row>
    <row r="56" spans="1:3" x14ac:dyDescent="0.25">
      <c r="A56" t="s">
        <v>403</v>
      </c>
      <c r="C56" t="s">
        <v>373</v>
      </c>
    </row>
    <row r="57" spans="1:3" x14ac:dyDescent="0.25">
      <c r="A57" t="s">
        <v>384</v>
      </c>
      <c r="B57" t="s">
        <v>438</v>
      </c>
      <c r="C57" t="s">
        <v>373</v>
      </c>
    </row>
    <row r="58" spans="1:3" x14ac:dyDescent="0.25">
      <c r="A58" t="s">
        <v>413</v>
      </c>
      <c r="C58" t="s">
        <v>374</v>
      </c>
    </row>
    <row r="59" spans="1:3" x14ac:dyDescent="0.25">
      <c r="A59" t="s">
        <v>362</v>
      </c>
      <c r="B59" t="s">
        <v>363</v>
      </c>
      <c r="C59" t="s">
        <v>373</v>
      </c>
    </row>
    <row r="60" spans="1:3" x14ac:dyDescent="0.25">
      <c r="A60" t="s">
        <v>385</v>
      </c>
      <c r="C60" t="s">
        <v>373</v>
      </c>
    </row>
    <row r="61" spans="1:3" x14ac:dyDescent="0.25">
      <c r="A61" t="s">
        <v>364</v>
      </c>
      <c r="C61" t="s">
        <v>372</v>
      </c>
    </row>
    <row r="62" spans="1:3" x14ac:dyDescent="0.25">
      <c r="A62" t="s">
        <v>354</v>
      </c>
      <c r="C62" t="s">
        <v>372</v>
      </c>
    </row>
    <row r="63" spans="1:3" x14ac:dyDescent="0.25">
      <c r="A63" t="s">
        <v>429</v>
      </c>
      <c r="C63" t="s">
        <v>374</v>
      </c>
    </row>
    <row r="64" spans="1:3" x14ac:dyDescent="0.25">
      <c r="A64" t="s">
        <v>404</v>
      </c>
      <c r="C64" t="s">
        <v>373</v>
      </c>
    </row>
    <row r="65" spans="1:4" x14ac:dyDescent="0.25">
      <c r="A65" t="s">
        <v>405</v>
      </c>
      <c r="C65" t="s">
        <v>373</v>
      </c>
    </row>
    <row r="66" spans="1:4" x14ac:dyDescent="0.25">
      <c r="A66" t="s">
        <v>386</v>
      </c>
      <c r="C66" t="s">
        <v>373</v>
      </c>
    </row>
    <row r="67" spans="1:4" x14ac:dyDescent="0.25">
      <c r="A67" t="s">
        <v>387</v>
      </c>
      <c r="C67" t="s">
        <v>373</v>
      </c>
    </row>
    <row r="68" spans="1:4" x14ac:dyDescent="0.25">
      <c r="A68" t="s">
        <v>388</v>
      </c>
      <c r="B68" t="s">
        <v>439</v>
      </c>
      <c r="C68" t="s">
        <v>373</v>
      </c>
    </row>
    <row r="69" spans="1:4" x14ac:dyDescent="0.25">
      <c r="A69" t="s">
        <v>388</v>
      </c>
      <c r="B69" t="s">
        <v>439</v>
      </c>
      <c r="C69" t="s">
        <v>374</v>
      </c>
    </row>
    <row r="70" spans="1:4" x14ac:dyDescent="0.25">
      <c r="A70" t="s">
        <v>389</v>
      </c>
      <c r="C70" t="s">
        <v>373</v>
      </c>
    </row>
    <row r="71" spans="1:4" x14ac:dyDescent="0.25">
      <c r="A71" t="s">
        <v>369</v>
      </c>
      <c r="C71" t="s">
        <v>372</v>
      </c>
      <c r="D71" t="s">
        <v>370</v>
      </c>
    </row>
    <row r="72" spans="1:4" x14ac:dyDescent="0.25">
      <c r="A72" t="s">
        <v>411</v>
      </c>
      <c r="C72" t="s">
        <v>374</v>
      </c>
    </row>
    <row r="73" spans="1:4" x14ac:dyDescent="0.25">
      <c r="A73" t="s">
        <v>390</v>
      </c>
      <c r="C73" t="s">
        <v>373</v>
      </c>
    </row>
    <row r="74" spans="1:4" x14ac:dyDescent="0.25">
      <c r="A74" t="s">
        <v>406</v>
      </c>
      <c r="C74" t="s">
        <v>373</v>
      </c>
    </row>
    <row r="75" spans="1:4" x14ac:dyDescent="0.25">
      <c r="A75" t="s">
        <v>355</v>
      </c>
      <c r="C75" t="s">
        <v>372</v>
      </c>
    </row>
    <row r="76" spans="1:4" x14ac:dyDescent="0.25">
      <c r="A76" t="s">
        <v>415</v>
      </c>
      <c r="C76" t="s">
        <v>374</v>
      </c>
    </row>
    <row r="77" spans="1:4" x14ac:dyDescent="0.25">
      <c r="A77" t="s">
        <v>391</v>
      </c>
      <c r="C77" t="s">
        <v>373</v>
      </c>
    </row>
    <row r="78" spans="1:4" x14ac:dyDescent="0.25">
      <c r="A78" t="s">
        <v>360</v>
      </c>
      <c r="C78" t="s">
        <v>372</v>
      </c>
    </row>
    <row r="79" spans="1:4" x14ac:dyDescent="0.25">
      <c r="A79" t="s">
        <v>392</v>
      </c>
      <c r="C79" t="s">
        <v>373</v>
      </c>
    </row>
    <row r="80" spans="1:4" x14ac:dyDescent="0.25">
      <c r="A80" t="s">
        <v>392</v>
      </c>
      <c r="C80" t="s">
        <v>373</v>
      </c>
    </row>
    <row r="81" spans="1:3" x14ac:dyDescent="0.25">
      <c r="A81" t="s">
        <v>408</v>
      </c>
      <c r="C81" t="s">
        <v>373</v>
      </c>
    </row>
    <row r="82" spans="1:3" x14ac:dyDescent="0.25">
      <c r="A82" t="s">
        <v>393</v>
      </c>
      <c r="C82" t="s">
        <v>373</v>
      </c>
    </row>
    <row r="83" spans="1:3" x14ac:dyDescent="0.25">
      <c r="A83" t="s">
        <v>394</v>
      </c>
      <c r="C83" t="s">
        <v>373</v>
      </c>
    </row>
    <row r="84" spans="1:3" x14ac:dyDescent="0.25">
      <c r="A84" t="s">
        <v>407</v>
      </c>
      <c r="B84" t="s">
        <v>440</v>
      </c>
      <c r="C84" t="s">
        <v>373</v>
      </c>
    </row>
    <row r="85" spans="1:3" x14ac:dyDescent="0.25">
      <c r="A85" t="s">
        <v>353</v>
      </c>
      <c r="B85" t="s">
        <v>441</v>
      </c>
      <c r="C85" t="s">
        <v>372</v>
      </c>
    </row>
  </sheetData>
  <sortState ref="A2:D86">
    <sortCondition ref="A1"/>
  </sortState>
  <conditionalFormatting sqref="C2:C85">
    <cfRule type="containsText" dxfId="3" priority="1" operator="containsText" text="QT-Zeit-Verlängerung">
      <formula>NOT(ISERROR(SEARCH("QT-Zeit-Verlängerung",C2)))</formula>
    </cfRule>
    <cfRule type="containsText" dxfId="2" priority="2" operator="containsText" text="hepatotoxisch">
      <formula>NOT(ISERROR(SEARCH("hepatotoxisch",C2)))</formula>
    </cfRule>
    <cfRule type="containsText" dxfId="1" priority="3" operator="containsText" text="nephrotoxisch">
      <formula>NOT(ISERROR(SEARCH("nephrotoxisch",C2)))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workbookViewId="0">
      <selection activeCell="B55" sqref="B55"/>
    </sheetView>
  </sheetViews>
  <sheetFormatPr baseColWidth="10" defaultRowHeight="15" x14ac:dyDescent="0.25"/>
  <cols>
    <col min="1" max="1" width="44.7109375" customWidth="1"/>
  </cols>
  <sheetData>
    <row r="1" spans="1:12" ht="17.25" thickTop="1" thickBot="1" x14ac:dyDescent="0.3">
      <c r="A1" s="3" t="s">
        <v>488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5.75" thickTop="1" x14ac:dyDescent="0.25"/>
    <row r="3" spans="1:12" x14ac:dyDescent="0.25">
      <c r="B3" t="s">
        <v>496</v>
      </c>
    </row>
    <row r="4" spans="1:12" x14ac:dyDescent="0.25">
      <c r="B4" t="s">
        <v>497</v>
      </c>
    </row>
    <row r="5" spans="1:12" x14ac:dyDescent="0.25">
      <c r="B5" t="s">
        <v>489</v>
      </c>
    </row>
    <row r="6" spans="1:12" x14ac:dyDescent="0.25">
      <c r="B6" t="s">
        <v>490</v>
      </c>
    </row>
    <row r="7" spans="1:12" x14ac:dyDescent="0.25">
      <c r="B7" t="s">
        <v>491</v>
      </c>
    </row>
    <row r="8" spans="1:12" x14ac:dyDescent="0.25">
      <c r="B8" t="s">
        <v>492</v>
      </c>
    </row>
    <row r="9" spans="1:12" x14ac:dyDescent="0.25">
      <c r="B9" t="s">
        <v>493</v>
      </c>
    </row>
    <row r="10" spans="1:12" x14ac:dyDescent="0.25">
      <c r="B10" t="s">
        <v>494</v>
      </c>
    </row>
    <row r="11" spans="1:12" x14ac:dyDescent="0.25">
      <c r="B11" t="s">
        <v>495</v>
      </c>
    </row>
    <row r="12" spans="1:12" x14ac:dyDescent="0.25">
      <c r="B12" t="s">
        <v>443</v>
      </c>
    </row>
    <row r="13" spans="1:12" ht="15.75" thickBot="1" x14ac:dyDescent="0.3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2" ht="15.75" thickTop="1" x14ac:dyDescent="0.25"/>
    <row r="15" spans="1:12" x14ac:dyDescent="0.25">
      <c r="A15" s="15" t="s">
        <v>442</v>
      </c>
      <c r="B15" s="13" t="str">
        <f>VLOOKUP(A15,A24:K124,2,FALSE)</f>
        <v>Ballaststoffreiche Kost</v>
      </c>
    </row>
    <row r="16" spans="1:12" x14ac:dyDescent="0.25">
      <c r="B16" s="13" t="str">
        <f>VLOOKUP(A15,A24:K124,3,FALSE)</f>
        <v>Trinkmenge &gt;2l (CAVE: Herzinsuffizienz)</v>
      </c>
    </row>
    <row r="17" spans="1:4" x14ac:dyDescent="0.25">
      <c r="B17" s="13" t="str">
        <f>VLOOKUP(A15,A24:K124,4,FALSE)</f>
        <v>Laxanz (Bifiteral 15ml/d 1-1-1)</v>
      </c>
    </row>
    <row r="18" spans="1:4" x14ac:dyDescent="0.25">
      <c r="B18" s="13" t="str">
        <f>VLOOKUP(A15,A24:K124,5,FALSE)</f>
        <v>Prucaloprid (0,5mg 1-0-0 p.o.) CAVE: QT-Zeit</v>
      </c>
    </row>
    <row r="19" spans="1:4" x14ac:dyDescent="0.25">
      <c r="B19" s="13">
        <f>VLOOKUP(A15,A24:K124,6,FALSE)</f>
        <v>0</v>
      </c>
    </row>
    <row r="20" spans="1:4" x14ac:dyDescent="0.25">
      <c r="B20" s="13">
        <f>VLOOKUP(A15,A24:K124,7,FALSE)</f>
        <v>0</v>
      </c>
    </row>
    <row r="21" spans="1:4" x14ac:dyDescent="0.25">
      <c r="B21" s="13">
        <f>VLOOKUP(A15,A24:K124,8,FALSE)</f>
        <v>0</v>
      </c>
    </row>
    <row r="24" spans="1:4" x14ac:dyDescent="0.25">
      <c r="A24" t="s">
        <v>13</v>
      </c>
      <c r="D24" t="s">
        <v>444</v>
      </c>
    </row>
    <row r="25" spans="1:4" x14ac:dyDescent="0.25">
      <c r="A25" t="s">
        <v>445</v>
      </c>
    </row>
    <row r="26" spans="1:4" x14ac:dyDescent="0.25">
      <c r="A26" t="s">
        <v>446</v>
      </c>
      <c r="C26" t="s">
        <v>447</v>
      </c>
    </row>
    <row r="27" spans="1:4" x14ac:dyDescent="0.25">
      <c r="A27" t="s">
        <v>448</v>
      </c>
    </row>
    <row r="28" spans="1:4" x14ac:dyDescent="0.25">
      <c r="A28" t="s">
        <v>449</v>
      </c>
    </row>
    <row r="29" spans="1:4" x14ac:dyDescent="0.25">
      <c r="A29" t="s">
        <v>450</v>
      </c>
    </row>
    <row r="30" spans="1:4" x14ac:dyDescent="0.25">
      <c r="A30" t="s">
        <v>451</v>
      </c>
    </row>
    <row r="31" spans="1:4" x14ac:dyDescent="0.25">
      <c r="A31" t="s">
        <v>452</v>
      </c>
    </row>
    <row r="32" spans="1:4" x14ac:dyDescent="0.25">
      <c r="A32" t="s">
        <v>453</v>
      </c>
    </row>
    <row r="33" spans="1:4" x14ac:dyDescent="0.25">
      <c r="A33" t="s">
        <v>43</v>
      </c>
    </row>
    <row r="34" spans="1:4" x14ac:dyDescent="0.25">
      <c r="A34" t="s">
        <v>454</v>
      </c>
      <c r="C34" t="s">
        <v>447</v>
      </c>
      <c r="D34" t="s">
        <v>455</v>
      </c>
    </row>
    <row r="35" spans="1:4" x14ac:dyDescent="0.25">
      <c r="A35" t="s">
        <v>456</v>
      </c>
    </row>
    <row r="36" spans="1:4" x14ac:dyDescent="0.25">
      <c r="A36" t="s">
        <v>457</v>
      </c>
    </row>
    <row r="37" spans="1:4" x14ac:dyDescent="0.25">
      <c r="A37" t="s">
        <v>458</v>
      </c>
    </row>
    <row r="38" spans="1:4" x14ac:dyDescent="0.25">
      <c r="A38" t="s">
        <v>459</v>
      </c>
    </row>
    <row r="39" spans="1:4" x14ac:dyDescent="0.25">
      <c r="A39" t="s">
        <v>460</v>
      </c>
    </row>
    <row r="40" spans="1:4" x14ac:dyDescent="0.25">
      <c r="A40" t="s">
        <v>31</v>
      </c>
    </row>
    <row r="41" spans="1:4" x14ac:dyDescent="0.25">
      <c r="A41" t="s">
        <v>461</v>
      </c>
    </row>
    <row r="42" spans="1:4" x14ac:dyDescent="0.25">
      <c r="A42" t="s">
        <v>462</v>
      </c>
      <c r="B42" t="s">
        <v>463</v>
      </c>
      <c r="C42" t="s">
        <v>464</v>
      </c>
    </row>
    <row r="43" spans="1:4" x14ac:dyDescent="0.25">
      <c r="A43" t="s">
        <v>465</v>
      </c>
    </row>
    <row r="44" spans="1:4" x14ac:dyDescent="0.25">
      <c r="A44" t="s">
        <v>466</v>
      </c>
    </row>
    <row r="45" spans="1:4" x14ac:dyDescent="0.25">
      <c r="A45" t="s">
        <v>467</v>
      </c>
    </row>
    <row r="46" spans="1:4" x14ac:dyDescent="0.25">
      <c r="A46" t="s">
        <v>468</v>
      </c>
    </row>
    <row r="47" spans="1:4" x14ac:dyDescent="0.25">
      <c r="A47" t="s">
        <v>469</v>
      </c>
    </row>
    <row r="48" spans="1:4" x14ac:dyDescent="0.25">
      <c r="A48" t="s">
        <v>247</v>
      </c>
    </row>
    <row r="49" spans="1:5" x14ac:dyDescent="0.25">
      <c r="A49" t="s">
        <v>470</v>
      </c>
      <c r="B49" t="s">
        <v>463</v>
      </c>
    </row>
    <row r="50" spans="1:5" x14ac:dyDescent="0.25">
      <c r="A50" t="s">
        <v>471</v>
      </c>
    </row>
    <row r="51" spans="1:5" x14ac:dyDescent="0.25">
      <c r="A51" t="s">
        <v>472</v>
      </c>
    </row>
    <row r="52" spans="1:5" x14ac:dyDescent="0.25">
      <c r="A52" t="s">
        <v>473</v>
      </c>
    </row>
    <row r="53" spans="1:5" x14ac:dyDescent="0.25">
      <c r="A53" t="s">
        <v>474</v>
      </c>
    </row>
    <row r="54" spans="1:5" x14ac:dyDescent="0.25">
      <c r="A54" t="s">
        <v>475</v>
      </c>
    </row>
    <row r="55" spans="1:5" x14ac:dyDescent="0.25">
      <c r="A55" t="s">
        <v>442</v>
      </c>
      <c r="B55" t="s">
        <v>476</v>
      </c>
      <c r="C55" t="s">
        <v>477</v>
      </c>
      <c r="D55" t="s">
        <v>478</v>
      </c>
      <c r="E55" t="s">
        <v>479</v>
      </c>
    </row>
    <row r="56" spans="1:5" x14ac:dyDescent="0.25">
      <c r="A56" t="s">
        <v>480</v>
      </c>
    </row>
    <row r="57" spans="1:5" x14ac:dyDescent="0.25">
      <c r="A57" t="s">
        <v>481</v>
      </c>
    </row>
    <row r="58" spans="1:5" x14ac:dyDescent="0.25">
      <c r="A58" t="s">
        <v>482</v>
      </c>
    </row>
    <row r="59" spans="1:5" x14ac:dyDescent="0.25">
      <c r="A59" t="s">
        <v>483</v>
      </c>
    </row>
    <row r="60" spans="1:5" x14ac:dyDescent="0.25">
      <c r="A60" t="s">
        <v>484</v>
      </c>
    </row>
    <row r="61" spans="1:5" x14ac:dyDescent="0.25">
      <c r="A61" t="s">
        <v>485</v>
      </c>
    </row>
    <row r="62" spans="1:5" x14ac:dyDescent="0.25">
      <c r="A62" t="s">
        <v>486</v>
      </c>
    </row>
    <row r="63" spans="1:5" x14ac:dyDescent="0.25">
      <c r="A63" t="s">
        <v>487</v>
      </c>
    </row>
  </sheetData>
  <conditionalFormatting sqref="B15:B21">
    <cfRule type="cellIs" dxfId="0" priority="1" operator="equal">
      <formula>0</formula>
    </cfRule>
  </conditionalFormatting>
  <dataValidations count="1">
    <dataValidation type="list" allowBlank="1" showInputMessage="1" showErrorMessage="1" sqref="A15">
      <formula1>$A$24:$A$125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Medikamente</vt:lpstr>
      <vt:lpstr>Laufraten (ITS)</vt:lpstr>
      <vt:lpstr>Medikamente TOX</vt:lpstr>
      <vt:lpstr>Procedere (stationär)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CH-AMBSA</dc:creator>
  <cp:lastModifiedBy>JAH</cp:lastModifiedBy>
  <cp:lastPrinted>2020-03-19T09:35:07Z</cp:lastPrinted>
  <dcterms:created xsi:type="dcterms:W3CDTF">2020-03-19T09:34:20Z</dcterms:created>
  <dcterms:modified xsi:type="dcterms:W3CDTF">2020-03-29T13:06:02Z</dcterms:modified>
</cp:coreProperties>
</file>